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user\Documents\Anne\CCM\CCM related\Oversight\Dashboards\November 2015\HIV TB\"/>
    </mc:Choice>
  </mc:AlternateContent>
  <bookViews>
    <workbookView xWindow="-15" yWindow="405" windowWidth="11775" windowHeight="4020" tabRatio="688" activeTab="6"/>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Notes" sheetId="46" r:id="rId10"/>
    <sheet name="Setup" sheetId="32" state="hidden"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 name="stock">#REF!</definedName>
  </definedNames>
  <calcPr calcId="152511"/>
</workbook>
</file>

<file path=xl/calcChain.xml><?xml version="1.0" encoding="utf-8"?>
<calcChain xmlns="http://schemas.openxmlformats.org/spreadsheetml/2006/main">
  <c r="D48" i="29" l="1"/>
  <c r="D40" i="29" l="1"/>
  <c r="C33" i="29" l="1"/>
  <c r="C34" i="29"/>
  <c r="P143" i="29"/>
  <c r="N145" i="29"/>
  <c r="C47" i="29"/>
  <c r="F23" i="37"/>
  <c r="J144" i="29"/>
  <c r="F20" i="37"/>
  <c r="F22" i="37"/>
  <c r="F21" i="37"/>
  <c r="E53" i="29"/>
  <c r="T126" i="29"/>
  <c r="T127" i="29"/>
  <c r="T128" i="29"/>
  <c r="T129" i="29"/>
  <c r="T130" i="29"/>
  <c r="T131" i="29"/>
  <c r="T132" i="29"/>
  <c r="T133" i="29"/>
  <c r="T134" i="29"/>
  <c r="T135" i="29"/>
  <c r="T136" i="29"/>
  <c r="T137" i="29"/>
  <c r="D47" i="29"/>
  <c r="E52" i="29"/>
  <c r="E55" i="29"/>
  <c r="J30" i="35"/>
  <c r="L32" i="35"/>
  <c r="E111" i="29"/>
  <c r="G111" i="29"/>
  <c r="I111" i="29" s="1"/>
  <c r="L30" i="35"/>
  <c r="N94" i="29"/>
  <c r="M94" i="29"/>
  <c r="L94" i="29"/>
  <c r="K94" i="29"/>
  <c r="J94" i="29"/>
  <c r="I94" i="29"/>
  <c r="H94" i="29"/>
  <c r="G94" i="29"/>
  <c r="F94" i="29"/>
  <c r="E94" i="29"/>
  <c r="D94" i="29"/>
  <c r="C94" i="29"/>
  <c r="B3" i="27"/>
  <c r="B2" i="39" s="1"/>
  <c r="E26" i="37"/>
  <c r="E25" i="37"/>
  <c r="E24" i="37"/>
  <c r="E23" i="37"/>
  <c r="F25" i="37"/>
  <c r="F24" i="37"/>
  <c r="F29" i="37"/>
  <c r="E22" i="37"/>
  <c r="E21" i="37"/>
  <c r="E20" i="37"/>
  <c r="J3" i="35"/>
  <c r="B15" i="35" s="1"/>
  <c r="L3" i="35"/>
  <c r="I3" i="30"/>
  <c r="H8" i="30" s="1"/>
  <c r="K3" i="30"/>
  <c r="C35" i="29"/>
  <c r="T125" i="29"/>
  <c r="T124" i="29"/>
  <c r="T121" i="29"/>
  <c r="T120" i="29"/>
  <c r="T123" i="29"/>
  <c r="T122" i="29"/>
  <c r="T119" i="29"/>
  <c r="T118" i="29"/>
  <c r="H9" i="27"/>
  <c r="L93" i="29"/>
  <c r="K93" i="29"/>
  <c r="J93" i="29"/>
  <c r="I93" i="29"/>
  <c r="H93" i="29"/>
  <c r="G93" i="29"/>
  <c r="F93" i="29"/>
  <c r="E93" i="29"/>
  <c r="D93" i="29"/>
  <c r="C93" i="29"/>
  <c r="K5" i="30"/>
  <c r="K4" i="30"/>
  <c r="L5" i="35"/>
  <c r="L4" i="35"/>
  <c r="Q5" i="37"/>
  <c r="Q4" i="37"/>
  <c r="M5" i="42"/>
  <c r="M4" i="42"/>
  <c r="L5" i="39"/>
  <c r="L4" i="39"/>
  <c r="C4" i="39"/>
  <c r="C3" i="39"/>
  <c r="B3" i="39"/>
  <c r="C4" i="42"/>
  <c r="C3" i="42"/>
  <c r="B3" i="42"/>
  <c r="C4" i="37"/>
  <c r="C3" i="37"/>
  <c r="B3" i="37"/>
  <c r="C4" i="35"/>
  <c r="C3" i="35"/>
  <c r="B3" i="35"/>
  <c r="C4" i="30"/>
  <c r="C3" i="30"/>
  <c r="B3" i="30"/>
  <c r="I9" i="27"/>
  <c r="G9" i="27"/>
  <c r="G13" i="27"/>
  <c r="G11" i="27"/>
  <c r="D11" i="27"/>
  <c r="B12" i="27"/>
  <c r="I11" i="27"/>
  <c r="D10" i="27"/>
  <c r="B10" i="27"/>
  <c r="B9" i="27"/>
  <c r="B6" i="27"/>
  <c r="B4" i="1"/>
  <c r="E90" i="29"/>
  <c r="E89" i="29"/>
  <c r="D11" i="42"/>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Q143" i="29"/>
  <c r="R143" i="29"/>
  <c r="S143" i="29"/>
  <c r="F145" i="29"/>
  <c r="F147" i="29"/>
  <c r="F143" i="29"/>
  <c r="E145" i="29"/>
  <c r="E147" i="29"/>
  <c r="E143" i="29"/>
  <c r="B145" i="29"/>
  <c r="B147" i="29"/>
  <c r="B143" i="29"/>
  <c r="B32" i="29"/>
  <c r="D38" i="29"/>
  <c r="C38" i="29"/>
  <c r="N33" i="29"/>
  <c r="N35" i="29" s="1"/>
  <c r="N34" i="29"/>
  <c r="B31" i="29"/>
  <c r="E51" i="29"/>
  <c r="H29" i="30"/>
  <c r="H28" i="30"/>
  <c r="H27" i="30"/>
  <c r="D24" i="42"/>
  <c r="D23" i="42"/>
  <c r="D22" i="42"/>
  <c r="D21" i="42"/>
  <c r="D20" i="42"/>
  <c r="D19" i="42"/>
  <c r="D14" i="42"/>
  <c r="D13" i="42"/>
  <c r="D12" i="42"/>
  <c r="B26" i="45"/>
  <c r="B24" i="45"/>
  <c r="B23" i="45"/>
  <c r="B22" i="45"/>
  <c r="B21" i="45"/>
  <c r="B20" i="45"/>
  <c r="B12" i="45"/>
  <c r="B10" i="45"/>
  <c r="B9" i="45"/>
  <c r="B8" i="45"/>
  <c r="B4" i="37"/>
  <c r="B4" i="35"/>
  <c r="B4" i="30"/>
  <c r="G73" i="29"/>
  <c r="F20" i="42" s="1"/>
  <c r="G12" i="27"/>
  <c r="H4" i="1"/>
  <c r="K147" i="29"/>
  <c r="K145" i="29"/>
  <c r="K143" i="29"/>
  <c r="C98" i="29"/>
  <c r="D98" i="29" s="1"/>
  <c r="E98" i="29" s="1"/>
  <c r="F98" i="29" s="1"/>
  <c r="G98" i="29" s="1"/>
  <c r="H98" i="29" s="1"/>
  <c r="I98" i="29" s="1"/>
  <c r="J98" i="29" s="1"/>
  <c r="K98" i="29" s="1"/>
  <c r="L98" i="29" s="1"/>
  <c r="M98" i="29" s="1"/>
  <c r="N98" i="29" s="1"/>
  <c r="G72" i="29"/>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s="1"/>
  <c r="E100" i="29" s="1"/>
  <c r="F100" i="29" s="1"/>
  <c r="G100" i="29" s="1"/>
  <c r="H100" i="29" s="1"/>
  <c r="I100" i="29" s="1"/>
  <c r="J100" i="29" s="1"/>
  <c r="K100" i="29" s="1"/>
  <c r="L100" i="29" s="1"/>
  <c r="M100" i="29" s="1"/>
  <c r="N100" i="29" s="1"/>
  <c r="C99" i="29"/>
  <c r="D99" i="29"/>
  <c r="E99" i="29" s="1"/>
  <c r="F99" i="29" s="1"/>
  <c r="G99" i="29" s="1"/>
  <c r="H99" i="29" s="1"/>
  <c r="I99" i="29" s="1"/>
  <c r="J99" i="29" s="1"/>
  <c r="K99" i="29" s="1"/>
  <c r="L99" i="29" s="1"/>
  <c r="M99" i="29" s="1"/>
  <c r="N99" i="29" s="1"/>
  <c r="D5" i="35"/>
  <c r="E4" i="35"/>
  <c r="K5" i="35"/>
  <c r="J4" i="35"/>
  <c r="D5" i="37"/>
  <c r="P5" i="37"/>
  <c r="P4" i="37"/>
  <c r="O3" i="37"/>
  <c r="J5" i="30"/>
  <c r="D5" i="30"/>
  <c r="I4" i="30"/>
  <c r="E4" i="30"/>
  <c r="L8" i="37"/>
  <c r="F8" i="37"/>
  <c r="B8" i="37"/>
  <c r="L143" i="29"/>
  <c r="J148" i="29"/>
  <c r="J147" i="29"/>
  <c r="J146" i="29"/>
  <c r="J145" i="29"/>
  <c r="J143" i="29"/>
  <c r="I148" i="29"/>
  <c r="E29" i="37"/>
  <c r="I147" i="29"/>
  <c r="F28" i="37"/>
  <c r="I146" i="29"/>
  <c r="E28" i="37"/>
  <c r="I145" i="29"/>
  <c r="F27" i="37"/>
  <c r="I144" i="29"/>
  <c r="E27" i="37"/>
  <c r="I143" i="29"/>
  <c r="F26" i="37"/>
  <c r="H148" i="29"/>
  <c r="H147" i="29"/>
  <c r="H146" i="29"/>
  <c r="H145" i="29"/>
  <c r="H144" i="29"/>
  <c r="H143" i="29"/>
  <c r="B26" i="37"/>
  <c r="B25" i="37"/>
  <c r="B24" i="37"/>
  <c r="B23" i="37"/>
  <c r="B22" i="37"/>
  <c r="B21" i="37"/>
  <c r="B20" i="37"/>
  <c r="B27" i="37"/>
  <c r="B36" i="39"/>
  <c r="B34" i="39"/>
  <c r="E54" i="29"/>
  <c r="B34" i="35"/>
  <c r="R29" i="29"/>
  <c r="Z24" i="37"/>
  <c r="AA24" i="37" s="1"/>
  <c r="Z23" i="37"/>
  <c r="AA23" i="37"/>
  <c r="Z22" i="37"/>
  <c r="AA22" i="37" s="1"/>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D33" i="29"/>
  <c r="D35" i="29"/>
  <c r="L31" i="35"/>
  <c r="J31" i="35"/>
  <c r="J32" i="35"/>
  <c r="B3" i="32"/>
  <c r="B2" i="35"/>
  <c r="K148" i="29"/>
  <c r="K146" i="29"/>
  <c r="K144" i="29"/>
  <c r="B2" i="45"/>
  <c r="E33" i="29"/>
  <c r="R31" i="29" s="1"/>
  <c r="F33" i="29"/>
  <c r="B2" i="42"/>
  <c r="B2" i="30"/>
  <c r="B2" i="1"/>
  <c r="B2" i="37"/>
  <c r="R30" i="29"/>
  <c r="B8" i="30"/>
  <c r="B22" i="30"/>
  <c r="G33" i="29"/>
  <c r="G35" i="29" s="1"/>
  <c r="F35" i="29"/>
  <c r="R32" i="29"/>
  <c r="E35" i="29"/>
  <c r="AF23" i="37"/>
  <c r="AB23" i="37"/>
  <c r="AC23" i="37"/>
  <c r="AD23" i="37"/>
  <c r="AE23" i="37"/>
  <c r="H33" i="29"/>
  <c r="H35" i="29" s="1"/>
  <c r="I33" i="29"/>
  <c r="J33" i="29"/>
  <c r="K33" i="29" s="1"/>
  <c r="R33" i="29"/>
  <c r="L33" i="29"/>
  <c r="I35" i="29"/>
  <c r="R35" i="29"/>
  <c r="R34" i="29"/>
  <c r="M33" i="29"/>
  <c r="L35" i="29"/>
  <c r="Q51" i="29"/>
  <c r="M35" i="29"/>
  <c r="F47" i="29"/>
  <c r="AF24" i="37" l="1"/>
  <c r="AC24" i="37"/>
  <c r="AE24" i="37"/>
  <c r="AD24" i="37"/>
  <c r="AB24" i="37"/>
  <c r="AE22" i="37"/>
  <c r="AF22" i="37"/>
  <c r="AB22" i="37"/>
  <c r="AC22" i="37"/>
  <c r="AD22" i="37"/>
  <c r="R49" i="29"/>
  <c r="H15" i="35"/>
  <c r="H26" i="35"/>
  <c r="B7" i="35"/>
  <c r="H7" i="35"/>
  <c r="R50" i="29"/>
  <c r="K35" i="29"/>
  <c r="J33" i="35"/>
  <c r="K111" i="29"/>
  <c r="L33" i="35" s="1"/>
  <c r="J35" i="29"/>
  <c r="O31" i="29" s="1"/>
  <c r="E20" i="42"/>
  <c r="H22" i="30"/>
  <c r="G24" i="37"/>
  <c r="G23" i="37"/>
  <c r="G21" i="37"/>
  <c r="G22" i="37"/>
  <c r="G25" i="37"/>
  <c r="G20" i="37"/>
  <c r="G28" i="37"/>
  <c r="G29" i="37"/>
  <c r="G26" i="37"/>
  <c r="G27" i="37"/>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rPr>
          <t xml:space="preserve">If data are not available, do not enter zeros; rather, leave the cells in this table blank. </t>
        </r>
      </text>
    </comment>
    <comment ref="B94"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<sst xmlns="http://schemas.openxmlformats.org/spreadsheetml/2006/main" count="627" uniqueCount="469">
  <si>
    <r>
      <t>Days taken for disbursement to reach SRs</t>
    </r>
    <r>
      <rPr>
        <sz val="10"/>
        <color indexed="8"/>
        <rFont val="Arial"/>
        <family val="2"/>
      </rPr>
      <t xml:space="preserve"> – 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</si>
  <si>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r>
      <t xml:space="preserve">SR expenditures: Prior to this Reporting period: </t>
    </r>
    <r>
      <rPr>
        <sz val="10"/>
        <color indexed="8"/>
        <rFont val="Arial"/>
        <family val="2"/>
      </rPr>
      <t>The sum of all expenditures reported by the SRs, up to but not including dashboard reporting period.   SR expenditures: Reporting period: The sum of all expenditures reported by the SRs, during dashboard reporting period.</t>
    </r>
  </si>
  <si>
    <r>
      <t>Disbursement by GF: Prior to this Reporting period:</t>
    </r>
    <r>
      <rPr>
        <sz val="10"/>
        <color indexed="8"/>
        <rFont val="Arial"/>
        <family val="2"/>
      </rPr>
      <t xml:space="preserve"> Sum of amounts transferred by the GF to either the PR or paid directly to suppliers (e.g. drugs, equipment, bed nets), up to </t>
    </r>
    <r>
      <rPr>
        <b/>
        <i/>
        <sz val="10"/>
        <color indexed="8"/>
        <rFont val="Arial"/>
        <family val="2"/>
      </rPr>
      <t>but not including</t>
    </r>
    <r>
      <rPr>
        <sz val="10"/>
        <color indexed="8"/>
        <rFont val="Arial"/>
        <family val="2"/>
      </rPr>
      <t xml:space="preserve"> dashboard reporting period. </t>
    </r>
    <r>
      <rPr>
        <b/>
        <sz val="10"/>
        <color indexed="8"/>
        <rFont val="Arial"/>
        <family val="2"/>
      </rPr>
      <t>Disbursement by GF: Reporting period:</t>
    </r>
    <r>
      <rPr>
        <sz val="10"/>
        <color indexed="8"/>
        <rFont val="Arial"/>
        <family val="2"/>
      </rPr>
      <t xml:space="preserve"> Sum of amounts transferred by the GF to either the PR or paid directly to suppliers (e.g. drugs, equipment, bed nets), during dashboard reporting period. 
</t>
    </r>
    <r>
      <rPr>
        <b/>
        <sz val="10"/>
        <color indexed="8"/>
        <rFont val="Arial"/>
        <family val="2"/>
      </rPr>
      <t>PR disbursements and expenditure:</t>
    </r>
    <r>
      <rPr>
        <sz val="10"/>
        <color indexed="8"/>
        <rFont val="Arial"/>
        <family val="2"/>
      </rPr>
      <t xml:space="preserve">  </t>
    </r>
    <r>
      <rPr>
        <b/>
        <sz val="10"/>
        <color indexed="8"/>
        <rFont val="Arial"/>
        <family val="2"/>
      </rPr>
      <t>Prior to this Reporting period:</t>
    </r>
    <r>
      <rPr>
        <sz val="10"/>
        <color indexed="8"/>
        <rFont val="Arial"/>
        <family val="2"/>
      </rPr>
      <t xml:space="preserve"> Total funds reported as being spent by the PR and/or disbursed to the Sub Recipients (SRs) up to </t>
    </r>
    <r>
      <rPr>
        <b/>
        <i/>
        <sz val="10"/>
        <color indexed="8"/>
        <rFont val="Arial"/>
        <family val="2"/>
      </rPr>
      <t xml:space="preserve">but not including </t>
    </r>
    <r>
      <rPr>
        <sz val="10"/>
        <color indexed="8"/>
        <rFont val="Arial"/>
        <family val="2"/>
      </rPr>
      <t>dashboard reporting period.</t>
    </r>
    <r>
      <rPr>
        <b/>
        <sz val="10"/>
        <color indexed="8"/>
        <rFont val="Arial"/>
        <family val="2"/>
      </rPr>
      <t xml:space="preserve"> PR disbursements and expenditure:  Reporting period:</t>
    </r>
    <r>
      <rPr>
        <sz val="10"/>
        <color indexed="8"/>
        <rFont val="Arial"/>
        <family val="2"/>
      </rPr>
      <t xml:space="preserve"> Total funds reported as being spent by the PR and/or disbursed to the Sub Recipients (SRs) during dashboard reporting period.</t>
    </r>
    <r>
      <rPr>
        <b/>
        <sz val="10"/>
        <color indexed="8"/>
        <rFont val="Arial"/>
        <family val="2"/>
      </rPr>
      <t xml:space="preserve">
Disbursements to SRs: Prior to this Reporting period: </t>
    </r>
    <r>
      <rPr>
        <sz val="10"/>
        <color indexed="8"/>
        <rFont val="Arial"/>
        <family val="2"/>
      </rPr>
      <t xml:space="preserve">The total amount transferred by the PR to Sub Recipients (SRs), up to </t>
    </r>
    <r>
      <rPr>
        <b/>
        <i/>
        <sz val="10"/>
        <color indexed="8"/>
        <rFont val="Arial"/>
        <family val="2"/>
      </rPr>
      <t>but not including</t>
    </r>
    <r>
      <rPr>
        <sz val="10"/>
        <color indexed="8"/>
        <rFont val="Arial"/>
        <family val="2"/>
      </rPr>
      <t xml:space="preserve"> dashboard reporting period. </t>
    </r>
    <r>
      <rPr>
        <b/>
        <sz val="10"/>
        <color indexed="8"/>
        <rFont val="Arial"/>
        <family val="2"/>
      </rPr>
      <t xml:space="preserve">Disbursements to SRs:Reporting period: </t>
    </r>
    <r>
      <rPr>
        <sz val="10"/>
        <color indexed="8"/>
        <rFont val="Arial"/>
        <family val="2"/>
      </rPr>
      <t>The total amount transferred by the PR to Sub Recipients (SRs), in dashboard reporting period.</t>
    </r>
  </si>
  <si>
    <r>
      <t xml:space="preserve">Cumulative Budget per Objective:  </t>
    </r>
    <r>
      <rPr>
        <sz val="10"/>
        <color indexed="8"/>
        <rFont val="Arial"/>
        <family val="2"/>
      </rPr>
      <t xml:space="preserve">Sum of the grant budget </t>
    </r>
    <r>
      <rPr>
        <b/>
        <i/>
        <sz val="10"/>
        <color indexed="8"/>
        <rFont val="Arial"/>
        <family val="2"/>
      </rPr>
      <t>by Objective</t>
    </r>
    <r>
      <rPr>
        <sz val="10"/>
        <color indexed="8"/>
        <rFont val="Arial"/>
        <family val="2"/>
      </rPr>
      <t xml:space="preserve">, from period one of the current phase </t>
    </r>
    <r>
      <rPr>
        <b/>
        <i/>
        <sz val="10"/>
        <color indexed="8"/>
        <rFont val="Arial"/>
        <family val="2"/>
      </rPr>
      <t>up to and including</t>
    </r>
    <r>
      <rPr>
        <sz val="10"/>
        <color indexed="8"/>
        <rFont val="Arial"/>
        <family val="2"/>
      </rPr>
      <t xml:space="preserve"> the dashboard reporting period. </t>
    </r>
    <r>
      <rPr>
        <b/>
        <sz val="10"/>
        <color indexed="8"/>
        <rFont val="Arial"/>
        <family val="2"/>
      </rPr>
      <t xml:space="preserve">
Cumulative Expenditure per Objective:</t>
    </r>
    <r>
      <rPr>
        <sz val="10"/>
        <color indexed="8"/>
        <rFont val="Arial"/>
        <family val="2"/>
      </rPr>
      <t xml:space="preserve"> Sum of</t>
    </r>
    <r>
      <rPr>
        <b/>
        <sz val="10"/>
        <color indexed="8"/>
        <rFont val="Arial"/>
        <family val="2"/>
      </rPr>
      <t xml:space="preserve"> </t>
    </r>
    <r>
      <rPr>
        <sz val="10"/>
        <color indexed="8"/>
        <rFont val="Arial"/>
        <family val="2"/>
      </rPr>
      <t xml:space="preserve">amounts spent </t>
    </r>
    <r>
      <rPr>
        <b/>
        <i/>
        <sz val="10"/>
        <color indexed="8"/>
        <rFont val="Arial"/>
        <family val="2"/>
      </rPr>
      <t>by Objective</t>
    </r>
    <r>
      <rPr>
        <sz val="10"/>
        <color indexed="8"/>
        <rFont val="Arial"/>
        <family val="2"/>
      </rPr>
      <t xml:space="preserve"> directly by the PR plus the amounts transferred by the PR to all SRs from the beginning of the phase </t>
    </r>
    <r>
      <rPr>
        <b/>
        <i/>
        <sz val="10"/>
        <color indexed="8"/>
        <rFont val="Arial"/>
        <family val="2"/>
      </rPr>
      <t>up to and including</t>
    </r>
    <r>
      <rPr>
        <sz val="10"/>
        <color indexed="8"/>
        <rFont val="Arial"/>
        <family val="2"/>
      </rPr>
      <t xml:space="preserve"> dashboard reporting period, by Objective.</t>
    </r>
  </si>
  <si>
    <r>
      <t xml:space="preserve">Days taken to submit final PU/DR to LFA – </t>
    </r>
    <r>
      <rPr>
        <sz val="10"/>
        <color indexed="8"/>
        <rFont val="Arial"/>
        <family val="2"/>
      </rPr>
      <t xml:space="preserve">This indicator measures </t>
    </r>
    <r>
      <rPr>
        <b/>
        <sz val="10"/>
        <color indexed="8"/>
        <rFont val="Arial"/>
        <family val="2"/>
      </rPr>
      <t>t</t>
    </r>
    <r>
      <rPr>
        <sz val="10"/>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0"/>
        <color indexed="8"/>
        <rFont val="Arial"/>
        <family val="2"/>
      </rPr>
      <t xml:space="preserve">
Days taken for disbursement to reach PR – </t>
    </r>
    <r>
      <rPr>
        <sz val="10"/>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</si>
  <si>
    <t>Name</t>
  </si>
  <si>
    <t>Days taken to submit final PU/DR to LFA</t>
  </si>
  <si>
    <t>Information reporting period</t>
  </si>
  <si>
    <t>Enter the data based on the colour-coded cells</t>
  </si>
  <si>
    <t>% Cumulative</t>
  </si>
  <si>
    <t>Obligations cumulative</t>
  </si>
  <si>
    <t>Expenditures cumulative</t>
  </si>
  <si>
    <t xml:space="preserve">Comment: </t>
  </si>
  <si>
    <t>Comment:</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</si>
  <si>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</si>
  <si>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</si>
  <si>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</si>
  <si>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</si>
  <si>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</si>
  <si>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</si>
  <si>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</si>
  <si>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</si>
  <si>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</si>
  <si>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</si>
  <si>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</si>
  <si>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</si>
  <si>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</si>
  <si>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</si>
  <si>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</si>
  <si>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</si>
  <si>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</si>
  <si>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</si>
  <si>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</si>
  <si>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</si>
  <si>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</si>
  <si>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</si>
  <si>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</si>
  <si>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</si>
  <si>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</si>
  <si>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</si>
  <si>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</si>
  <si>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</si>
  <si>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</si>
  <si>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</si>
  <si>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</si>
  <si>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</si>
  <si>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</si>
  <si>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</si>
  <si>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</si>
  <si>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</si>
  <si>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</si>
  <si>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</si>
  <si>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</si>
  <si>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</si>
  <si>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</si>
  <si>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</si>
  <si>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</si>
  <si>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</si>
  <si>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</si>
  <si>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</si>
  <si>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</si>
  <si>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</si>
  <si>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</si>
  <si>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</si>
  <si>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</si>
  <si>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</si>
  <si>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</si>
  <si>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</si>
  <si>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</si>
  <si>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</si>
  <si>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</si>
  <si>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</si>
  <si>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</si>
  <si>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</si>
  <si>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</si>
  <si>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</si>
  <si>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</si>
  <si>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</si>
  <si>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</si>
  <si>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</si>
  <si>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</si>
  <si>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</si>
  <si>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</si>
  <si>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</si>
  <si>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</si>
  <si>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</si>
  <si>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</si>
  <si>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</si>
  <si>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</si>
  <si>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</si>
  <si>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</si>
  <si>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</si>
  <si>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</si>
  <si>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</si>
  <si>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</si>
  <si>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</si>
  <si>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</si>
  <si>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</si>
  <si>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</si>
  <si>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</si>
  <si>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</si>
  <si>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</si>
  <si>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</si>
  <si>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</si>
  <si>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</si>
  <si>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</si>
  <si>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</si>
  <si>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</si>
  <si>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</si>
  <si>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</si>
  <si>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</si>
  <si>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</si>
  <si>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</si>
  <si>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</si>
  <si>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</si>
  <si>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</si>
  <si>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</si>
  <si>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</si>
  <si>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</si>
  <si>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</si>
  <si>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</si>
  <si>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</si>
  <si>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</si>
  <si>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</si>
  <si>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</si>
  <si>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</si>
  <si>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</si>
  <si>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</si>
  <si>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</si>
  <si>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</si>
  <si>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</si>
  <si>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</si>
  <si>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</si>
  <si>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</si>
  <si>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</si>
  <si>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</si>
  <si>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</si>
  <si>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</si>
  <si>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</si>
  <si>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</si>
  <si>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</si>
  <si>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</si>
  <si>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</si>
  <si>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</si>
  <si>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</si>
  <si>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</si>
  <si>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</si>
  <si>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</si>
  <si>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</si>
  <si>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</si>
  <si>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</si>
  <si>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</si>
  <si>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</si>
  <si>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</si>
  <si>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</si>
  <si>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</si>
  <si>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</si>
  <si>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</si>
  <si>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</si>
  <si>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</si>
  <si>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</si>
  <si>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</si>
  <si>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</si>
  <si>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</si>
  <si>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</si>
  <si>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</si>
  <si>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</si>
  <si>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</si>
  <si>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</si>
  <si>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</si>
  <si>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</si>
  <si>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</si>
  <si>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</si>
  <si>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</si>
  <si>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</si>
  <si>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</si>
  <si>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</si>
  <si>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</si>
  <si>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</si>
  <si>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</si>
  <si>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</si>
  <si>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</si>
  <si>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</si>
  <si>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</si>
  <si>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</si>
  <si>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</si>
  <si>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</si>
  <si>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</si>
  <si>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</si>
  <si>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</si>
  <si>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</si>
  <si>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</si>
  <si>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</si>
  <si>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</si>
  <si>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</si>
  <si>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</si>
  <si>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</si>
  <si>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</si>
  <si>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</si>
  <si>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</si>
  <si>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</si>
  <si>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</si>
  <si>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</si>
  <si>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</si>
  <si>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</si>
  <si>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</si>
  <si>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</si>
  <si>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</si>
  <si>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</si>
  <si>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</si>
  <si>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</si>
  <si>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</si>
  <si>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</si>
  <si>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</si>
  <si>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</si>
  <si>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</si>
  <si>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</si>
  <si>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</si>
  <si>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</si>
  <si>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</si>
  <si>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</si>
  <si>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</si>
  <si>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</si>
  <si>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</si>
  <si>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</si>
  <si>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</si>
  <si>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</si>
  <si>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</si>
  <si>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</si>
  <si>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</si>
  <si>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</si>
  <si>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</si>
  <si>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</si>
  <si>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</si>
  <si>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</si>
  <si>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</si>
  <si>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</si>
  <si>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</si>
  <si>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</si>
  <si>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</si>
  <si>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</si>
  <si>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</si>
  <si>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</si>
  <si>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</si>
  <si>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</si>
  <si>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</si>
  <si>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</si>
  <si>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</si>
  <si>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</si>
  <si>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</si>
  <si>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</si>
  <si>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</si>
  <si>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</si>
  <si>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</si>
  <si>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</si>
  <si>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</si>
  <si>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</si>
  <si>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</si>
  <si>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</si>
  <si>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</si>
  <si>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</si>
  <si>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</si>
  <si>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</si>
  <si>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</si>
  <si>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</si>
  <si>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</si>
  <si>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</si>
  <si>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</si>
  <si>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</si>
  <si>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</si>
  <si>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</si>
  <si>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</si>
  <si>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</si>
  <si>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</si>
  <si>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</si>
  <si>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</si>
  <si>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</si>
  <si>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</si>
  <si>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</si>
  <si>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</si>
  <si>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</si>
  <si>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</si>
  <si>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</si>
  <si>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</si>
  <si>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</si>
  <si>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</si>
  <si>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</si>
  <si>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</si>
  <si>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</si>
  <si>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</si>
  <si>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</si>
  <si>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</si>
  <si>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</si>
  <si>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</si>
  <si>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</si>
  <si>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</si>
  <si>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</si>
  <si>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</si>
  <si>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</si>
  <si>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</si>
  <si>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</si>
  <si>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</si>
  <si>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</si>
  <si>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</si>
  <si>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</si>
  <si>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</si>
  <si>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</si>
  <si>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</si>
  <si>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</si>
  <si>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</si>
  <si>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</si>
  <si>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</si>
  <si>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</si>
  <si>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</si>
  <si>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</si>
  <si>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</si>
  <si>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Expenditures</t>
  </si>
  <si>
    <t>TB nutri'l supplements</t>
  </si>
  <si>
    <t>Recommendations</t>
  </si>
  <si>
    <t>P1 - trend</t>
  </si>
  <si>
    <t>P2 - trend</t>
  </si>
  <si>
    <t>P3 - trend</t>
  </si>
  <si>
    <t>Set-up = List of validation for Grant Detail page</t>
  </si>
  <si>
    <t>Action Taken</t>
  </si>
  <si>
    <t>Phase:</t>
  </si>
  <si>
    <t>Round:</t>
  </si>
  <si>
    <t>From:</t>
  </si>
  <si>
    <t>Date of entry  of information:</t>
  </si>
  <si>
    <t xml:space="preserve">     Enter finance data in every orange cell like this.</t>
  </si>
  <si>
    <t>Code</t>
  </si>
  <si>
    <t>Grant No.</t>
  </si>
  <si>
    <t>Difference between current stock and safety stock</t>
  </si>
  <si>
    <t>Months of safety stock</t>
  </si>
  <si>
    <t>0% - 59%</t>
  </si>
  <si>
    <t>60% - 89%</t>
  </si>
  <si>
    <t>Actions to Implement / Previous Period</t>
  </si>
  <si>
    <t xml:space="preserve">(7)
Level of safety stock
(expressed in months and defined by country) </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</si>
  <si>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</si>
  <si>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</si>
  <si>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</si>
  <si>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</si>
  <si>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</si>
  <si>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</si>
  <si>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</si>
  <si>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</si>
  <si>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</si>
  <si>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</si>
  <si>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</si>
  <si>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</si>
  <si>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</si>
  <si>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</si>
  <si>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</si>
  <si>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</si>
  <si>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</si>
  <si>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</si>
  <si>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</si>
  <si>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</si>
  <si>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</si>
  <si>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</si>
  <si>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</si>
  <si>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</si>
  <si>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</si>
  <si>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</si>
  <si>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</si>
  <si>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</si>
  <si>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</si>
  <si>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</si>
  <si>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</si>
  <si>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</si>
  <si>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</si>
  <si>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</si>
  <si>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</si>
  <si>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</si>
  <si>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</si>
  <si>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</si>
  <si>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</si>
  <si>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</si>
  <si>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</si>
  <si>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</si>
  <si>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t>PR banking or accounting information; TGF disbursment notification; PU/DR; GF website</t>
  </si>
  <si>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</si>
  <si>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</si>
  <si>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</si>
  <si>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</si>
  <si>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</si>
  <si>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</si>
  <si>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</si>
  <si>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</si>
  <si>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</si>
  <si>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</si>
  <si>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Reinforcing Scaling Up HIV Services:  Prevention &amp; Targetting</t>
  </si>
  <si>
    <t>What is the status of actions on previous decisions?</t>
  </si>
  <si>
    <r>
      <t xml:space="preserve">Cumulative budget: </t>
    </r>
    <r>
      <rPr>
        <sz val="10"/>
        <color indexed="8"/>
        <rFont val="Arial"/>
        <family val="2"/>
      </rPr>
      <t xml:space="preserve">Sum of the grant budget from period one (quarter, trimester, or semester) of the current phase, </t>
    </r>
    <r>
      <rPr>
        <b/>
        <i/>
        <sz val="10"/>
        <color indexed="8"/>
        <rFont val="Arial"/>
        <family val="2"/>
      </rPr>
      <t>up to and including</t>
    </r>
    <r>
      <rPr>
        <sz val="10"/>
        <color indexed="8"/>
        <rFont val="Arial"/>
        <family val="2"/>
      </rPr>
      <t xml:space="preserve"> the dashboard reporting period.</t>
    </r>
    <r>
      <rPr>
        <b/>
        <sz val="10"/>
        <color indexed="8"/>
        <rFont val="Arial"/>
        <family val="2"/>
      </rPr>
      <t xml:space="preserve">
Cumulative Disbursments by GF:</t>
    </r>
    <r>
      <rPr>
        <sz val="10"/>
        <color indexed="8"/>
        <rFont val="Arial"/>
        <family val="2"/>
      </rPr>
      <t xml:space="preserve"> Sum of all the funds transferred by the GF to either the PR or paid directly to suppliers (e.g. drugs, equipment, bed nets), </t>
    </r>
    <r>
      <rPr>
        <b/>
        <i/>
        <sz val="10"/>
        <color indexed="8"/>
        <rFont val="Arial"/>
        <family val="2"/>
      </rPr>
      <t>up to and including</t>
    </r>
    <r>
      <rPr>
        <b/>
        <sz val="10"/>
        <color indexed="8"/>
        <rFont val="Arial"/>
        <family val="2"/>
      </rPr>
      <t xml:space="preserve"> </t>
    </r>
    <r>
      <rPr>
        <sz val="10"/>
        <color indexed="8"/>
        <rFont val="Arial"/>
        <family val="2"/>
      </rPr>
      <t>the dasboard reporting period.</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</si>
  <si>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0"/>
        <color indexed="8"/>
        <rFont val="Arial"/>
        <family val="2"/>
      </rPr>
      <t>but not including</t>
    </r>
    <r>
      <rPr>
        <sz val="10"/>
        <color indexed="8"/>
        <rFont val="Arial"/>
        <family val="2"/>
      </rPr>
      <t xml:space="preserve"> the current period.</t>
    </r>
  </si>
  <si>
    <r>
      <t xml:space="preserve">Number of calendar days; it refers only to reporting period for which the latest disbursement was received and is </t>
    </r>
    <r>
      <rPr>
        <b/>
        <sz val="10"/>
        <color indexed="8"/>
        <rFont val="Arial"/>
        <family val="2"/>
      </rPr>
      <t>not cumulative</t>
    </r>
  </si>
  <si>
    <r>
      <t>Number of PR grant management positions planned currently filled or vacant.</t>
    </r>
    <r>
      <rPr>
        <sz val="10"/>
        <color indexed="8"/>
        <rFont val="Arial"/>
        <family val="2"/>
      </rPr>
      <t xml:space="preserve"> Full time equivalents of the </t>
    </r>
    <r>
      <rPr>
        <b/>
        <sz val="10"/>
        <color indexed="8"/>
        <rFont val="Arial"/>
        <family val="2"/>
      </rPr>
      <t xml:space="preserve">managerial </t>
    </r>
    <r>
      <rPr>
        <sz val="10"/>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</si>
  <si>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r>
      <t xml:space="preserve">
</t>
    </r>
    <r>
      <rPr>
        <b/>
        <sz val="10"/>
        <color indexed="8"/>
        <rFont val="Arial"/>
        <family val="2"/>
      </rPr>
      <t xml:space="preserve">Identified: </t>
    </r>
    <r>
      <rPr>
        <sz val="10"/>
        <color indexed="8"/>
        <rFont val="Arial"/>
        <family val="2"/>
      </rPr>
      <t xml:space="preserve">Total number of potential SRs identified by the PR for the phase. </t>
    </r>
    <r>
      <rPr>
        <b/>
        <sz val="10"/>
        <color indexed="8"/>
        <rFont val="Arial"/>
        <family val="2"/>
      </rPr>
      <t xml:space="preserve">Assessed: </t>
    </r>
    <r>
      <rPr>
        <sz val="10"/>
        <color indexed="8"/>
        <rFont val="Arial"/>
        <family val="2"/>
      </rPr>
      <t xml:space="preserve">Total number of potential SRs assessed by the PR to determine whether they qualify to function as SRs for the grant. </t>
    </r>
    <r>
      <rPr>
        <b/>
        <sz val="10"/>
        <color indexed="8"/>
        <rFont val="Arial"/>
        <family val="2"/>
      </rPr>
      <t>Approved:</t>
    </r>
    <r>
      <rPr>
        <sz val="10"/>
        <color indexed="8"/>
        <rFont val="Arial"/>
        <family val="2"/>
      </rPr>
      <t xml:space="preserve"> Total number of SRs that have been approved</t>
    </r>
    <r>
      <rPr>
        <b/>
        <sz val="10"/>
        <color indexed="8"/>
        <rFont val="Arial"/>
        <family val="2"/>
      </rPr>
      <t xml:space="preserve">. Signed: </t>
    </r>
    <r>
      <rPr>
        <sz val="10"/>
        <color indexed="8"/>
        <rFont val="Arial"/>
        <family val="2"/>
      </rPr>
      <t xml:space="preserve">Total number of SRs that have signed agreements/contracts with the PR under the grant. </t>
    </r>
    <r>
      <rPr>
        <b/>
        <sz val="10"/>
        <color indexed="8"/>
        <rFont val="Arial"/>
        <family val="2"/>
      </rPr>
      <t xml:space="preserve">Receiving funding: </t>
    </r>
    <r>
      <rPr>
        <sz val="10"/>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0"/>
        <color indexed="8"/>
        <rFont val="Arial"/>
        <family val="2"/>
      </rPr>
      <t>not</t>
    </r>
    <r>
      <rPr>
        <sz val="10"/>
        <color indexed="8"/>
        <rFont val="Arial"/>
        <family val="2"/>
      </rPr>
      <t xml:space="preserve"> working in the current Phase, that SR is no longer counted in Identified, Assessed, Approved.</t>
    </r>
  </si>
  <si>
    <r>
      <t xml:space="preserve">Number of reports received. The figure reflects only the period of reporting; it is </t>
    </r>
    <r>
      <rPr>
        <b/>
        <i/>
        <sz val="10"/>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</si>
  <si>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0"/>
        <color indexed="8"/>
        <rFont val="Arial"/>
        <family val="2"/>
      </rPr>
      <t xml:space="preserve">approved: </t>
    </r>
    <r>
      <rPr>
        <sz val="10"/>
        <color indexed="8"/>
        <rFont val="Arial"/>
        <family val="2"/>
      </rPr>
      <t xml:space="preserve">Total approved budget for purchases (categories 4 and 5) </t>
    </r>
    <r>
      <rPr>
        <b/>
        <i/>
        <sz val="10"/>
        <color indexed="8"/>
        <rFont val="Arial"/>
        <family val="2"/>
      </rPr>
      <t>for the entire phase</t>
    </r>
    <r>
      <rPr>
        <i/>
        <sz val="10"/>
        <color indexed="8"/>
        <rFont val="Arial"/>
        <family val="2"/>
      </rPr>
      <t xml:space="preserve"> </t>
    </r>
    <r>
      <rPr>
        <sz val="10"/>
        <color indexed="8"/>
        <rFont val="Arial"/>
        <family val="2"/>
      </rPr>
      <t xml:space="preserve">of the grant. It does not include the amounts for fees, management, operational costs, etc.
</t>
    </r>
    <r>
      <rPr>
        <b/>
        <sz val="10"/>
        <color indexed="8"/>
        <rFont val="Arial"/>
        <family val="2"/>
      </rPr>
      <t>Cumulative Obligations:</t>
    </r>
    <r>
      <rPr>
        <sz val="10"/>
        <color indexed="8"/>
        <rFont val="Arial"/>
        <family val="2"/>
      </rPr>
      <t xml:space="preserve"> Total of all order(s) placed and monies committed for these purchases by the PR </t>
    </r>
    <r>
      <rPr>
        <b/>
        <i/>
        <sz val="10"/>
        <color indexed="8"/>
        <rFont val="Arial"/>
        <family val="2"/>
      </rPr>
      <t xml:space="preserve">up to and including </t>
    </r>
    <r>
      <rPr>
        <sz val="10"/>
        <color indexed="8"/>
        <rFont val="Arial"/>
        <family val="2"/>
      </rPr>
      <t xml:space="preserve">the dashboard reporting period. Ideally, by the end of the Phase, budget should equal obligations.
</t>
    </r>
    <r>
      <rPr>
        <b/>
        <sz val="10"/>
        <color indexed="8"/>
        <rFont val="Arial"/>
        <family val="2"/>
      </rPr>
      <t>Cumulative expenditure:</t>
    </r>
    <r>
      <rPr>
        <sz val="10"/>
        <color indexed="8"/>
        <rFont val="Arial"/>
        <family val="2"/>
      </rPr>
      <t xml:space="preserve"> Total of actual Expenditures on category 4 and 5 </t>
    </r>
    <r>
      <rPr>
        <b/>
        <i/>
        <sz val="10"/>
        <color indexed="8"/>
        <rFont val="Arial"/>
        <family val="2"/>
      </rPr>
      <t>up to and including</t>
    </r>
    <r>
      <rPr>
        <sz val="10"/>
        <color indexed="8"/>
        <rFont val="Arial"/>
        <family val="2"/>
      </rPr>
      <t xml:space="preserve"> the dashboard reporting period (whether paid by PR or authorized to be paid by another entity like GF or other).</t>
    </r>
  </si>
  <si>
    <r>
      <t xml:space="preserve">Note: </t>
    </r>
    <r>
      <rPr>
        <sz val="10"/>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</si>
  <si>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</si>
  <si>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Data Entry</t>
  </si>
  <si>
    <r>
      <t xml:space="preserve">Days from end of </t>
    </r>
    <r>
      <rPr>
        <u/>
        <sz val="11"/>
        <color indexed="8"/>
        <rFont val="Calibri"/>
        <family val="2"/>
      </rPr>
      <t>previous</t>
    </r>
    <r>
      <rPr>
        <sz val="11"/>
        <color theme="1"/>
        <rFont val="Calibri"/>
        <family val="2"/>
        <scheme val="minor"/>
      </rPr>
      <t xml:space="preserve"> reporting period until </t>
    </r>
    <r>
      <rPr>
        <u/>
        <sz val="11"/>
        <color indexed="8"/>
        <rFont val="Calibri"/>
        <family val="2"/>
      </rPr>
      <t>accepted</t>
    </r>
    <r>
      <rPr>
        <sz val="11"/>
        <color theme="1"/>
        <rFont val="Calibri"/>
        <family val="2"/>
        <scheme val="minor"/>
      </rPr>
      <t xml:space="preserve"> PU/DR was sent to LFA</t>
    </r>
  </si>
  <si>
    <t>Days from receipt of accepted PU/DR by LFA</t>
  </si>
  <si>
    <r>
      <t>Average</t>
    </r>
    <r>
      <rPr>
        <sz val="11"/>
        <color theme="1"/>
        <rFont val="Calibri"/>
        <family val="2"/>
        <scheme val="minor"/>
      </rPr>
      <t xml:space="preserve"> days from receipt by PR to receipt by SRs </t>
    </r>
  </si>
  <si>
    <t>(5) 
Current stock in central warehouse (that does not expire within the next 3 months)</t>
  </si>
  <si>
    <t>(8)  =  (6) - (7)
Difference between current stock and safety stock</t>
  </si>
  <si>
    <t>M4: Number of complete reports received on time, this reporting period</t>
  </si>
  <si>
    <t>GHN-809-G10-H</t>
  </si>
  <si>
    <t>PPAG</t>
  </si>
  <si>
    <t>PR</t>
  </si>
  <si>
    <t>PR doesn't procure health products, equip't, medicines, pharmaceuticals.</t>
  </si>
  <si>
    <t>Notes that don't fit into dashboard cells.  This list can be updated each period.</t>
  </si>
  <si>
    <t>Notes</t>
  </si>
  <si>
    <t>Comment Date</t>
  </si>
  <si>
    <t>Rptg Period</t>
  </si>
  <si>
    <t>Author</t>
  </si>
  <si>
    <t>PR or CCM</t>
  </si>
  <si>
    <t>Indic #</t>
  </si>
  <si>
    <t>Comment</t>
  </si>
  <si>
    <t>&lt;CCM Generic Dashboard_EN_fixed.xls&gt;   [received 26jan'10]</t>
  </si>
  <si>
    <t>This dashboard was customised from GF's January 2010 generic file,</t>
  </si>
  <si>
    <t>Note: from 01Mar10 GF letter</t>
  </si>
  <si>
    <t>≥ 90%</t>
  </si>
  <si>
    <t>The indicators should be selected from the Performance Framework 
by the PRs and members of the CCM or the CCM Technical Committee.</t>
  </si>
  <si>
    <t>Pr5.</t>
  </si>
  <si>
    <t>Pr6.</t>
  </si>
  <si>
    <t>Pr7.</t>
  </si>
  <si>
    <t>Pr8.</t>
  </si>
  <si>
    <t>Condoms</t>
  </si>
  <si>
    <t>HIV test kits</t>
  </si>
  <si>
    <t>HIV confirmation kits</t>
  </si>
  <si>
    <t>Notes/Calc</t>
  </si>
  <si>
    <t>Conditions Precedent (CPs)</t>
  </si>
  <si>
    <t>(6)  =  (5) / (4)
Stock level expressed in months of use for all current PEs or clients</t>
  </si>
  <si>
    <t>(1)
No. of condoms per PE per week
 OR 
No. of kits per client per week</t>
  </si>
  <si>
    <t>(2)  =  (1) x 4
Monthly need 
(items per week x 4)</t>
  </si>
  <si>
    <t>(3) 
Total no. of PEs 
OR
Total no. of clients tested/month</t>
  </si>
  <si>
    <t>(4)  =  (2) x (3)
Total # items required for all PEs or clients per month (28 days)</t>
  </si>
  <si>
    <t>Jul-Sep 2015</t>
  </si>
  <si>
    <t>Oct-Dec 2015</t>
  </si>
  <si>
    <t>Quarterly</t>
  </si>
  <si>
    <t>Project reports</t>
  </si>
  <si>
    <t>October-December 2013</t>
  </si>
  <si>
    <t>28-01-2014</t>
  </si>
  <si>
    <t>PR is still awaiting results of the IBBSS study in prisons to make an evidence-based decision on revision of its programme targets</t>
  </si>
  <si>
    <t>Anne-Marie A. Godwyll</t>
  </si>
  <si>
    <t>NFM</t>
  </si>
  <si>
    <t xml:space="preserve">KP-1e: Percentage of other vulnerable populations reached with HIV prevention programs - defined package of services </t>
  </si>
  <si>
    <t>KP-3e: Percentage of other vulnerable populations that have received an HIV test during the reporting period and know their results</t>
  </si>
  <si>
    <t>Definition  (from PR's NFM Phase M&amp;E Plan, [date] _________)</t>
  </si>
  <si>
    <t>Jan-Mar 2016</t>
  </si>
  <si>
    <t>Apr-Jun 2016</t>
  </si>
  <si>
    <t>July-Sep 2016</t>
  </si>
  <si>
    <t>Oct-Dec 2016</t>
  </si>
  <si>
    <t>Jan-Mar 2017</t>
  </si>
  <si>
    <t>Apr-Jun 2017</t>
  </si>
  <si>
    <t>July-Sep 2017</t>
  </si>
  <si>
    <t>Oct-Dec 2017</t>
  </si>
  <si>
    <t>July-Sep 2015</t>
  </si>
  <si>
    <t>Jul-Sep 2017</t>
  </si>
  <si>
    <t xml:space="preserve">Vulnerable group here refers to prison Inmates. Reached means prison inmates received facts on and HIV/AIDs, TB, BCC and stigma reduction messages. 
The PR defines her HIV prevention service package as: 
1. Distribution of personal hygiene kits to prevent disease transmission (tooth paste and brush, shaving blades), and any of these two stated services 
2. Targeted IEC/BCC on HIV and TB through one-on-one and small group discussions.  
3. Drama performance. 
A prison inmate will be counted as reached if s/he receives a set of personal hygiene kits and at least one of the other two services within a reported period of six months. The services will be provided by Peer Educators on cell basis and Staff of PPAG, her SR and the National TB Program on outreach basis with support from Prison Officers.
</t>
  </si>
  <si>
    <t xml:space="preserve">Prison inmates tested for HIV means inmates blood samples are taken by a health provider/HIV counsellor and tester and checked for HIV virus 
Received results mean inmates know their HIV status of being positive or negative.
</t>
  </si>
  <si>
    <t>Mark Saalfeld</t>
  </si>
  <si>
    <t xml:space="preserve">The low figures recorded was due to the late receipt of funds from the donor which affected the late start of major activities such as the training of Peer Educators (PEs). It was neccessary that we trained the PEs at the onset of the programme since many of the PEs were new due to high attrition rate of PEs from amnesty and appeals in the previous phase as well as the addition of new PEs from the eight prisons which have been included in the NFM.  Since the prison population is very fluid the PE trainings equips the PEs to engage  their peers effectively in improving their HIV &amp; AIDS knowledge thus contributing to the willingness of their peers to voluntarily avail themselves for HIV Testing and Couselling (HTC) sessions. Although, the three - week trainings sessions (at all the prisons)  were done within the later part of the quarter, only a few prisons were able to conduct HTC sessions within that quarter. However, all the HTC sessions are being done within the fourth quarter.
</t>
  </si>
  <si>
    <t>12 months</t>
  </si>
  <si>
    <r>
      <t xml:space="preserve">Number of Conditions Precedent (CPs) and Time Bound Actions (TBAs ) fulfilled, or unfulfilled. </t>
    </r>
    <r>
      <rPr>
        <sz val="10"/>
        <color indexed="8"/>
        <rFont val="Arial"/>
        <family val="2"/>
      </rPr>
      <t>Within the Unfulfilled category, we distinguish between those CPs and TBAs whose deadline has not passed and those for which the deadline has passed.</t>
    </r>
  </si>
  <si>
    <t>The defined package of services are (i.provision of hygiene kits which consists of toothpaste, tooth brush and a packet of disposable blades, ii. One-on-one and small group discussions on HIV &amp; AIDS and TB and iii. drama performances/film show). Therefore, an inmate is counted as having been reached if it receives at least two of the services within  six months.  Thirty four (34) prisons out of the 43 prisons were not able to receive the define6d package of services. Services that were greatly affected were drama performances and the provision of hygiene kits. Regarding drama, no performances were done in  within  the quarter. However, nine will be done in the second quarter. With the hygiene kits, procurement was delayed because of the late receipt of funds. Unfortunately, after having gone through the procurement process, there was an increase of prices on all items at the time of purchase. This meant that we had to go through the procurement process again which caused further delays. Therefore, we were unable to transport  the items from the Head Office to the Zones and SR on time. As a result, just a few prisons received the hygiene kits during the quarter. However, almost all the hygiene kits have been distributed within this fourth quarter.</t>
  </si>
  <si>
    <t>KP-1e: Percentage of other vulnerable populations reached with HIV prevention programs - defined package of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</si>
</sst>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quot;Q&quot;#,##0_);[Red]\(&quot;Q&quot;#,##0\)"/>
    <numFmt numFmtId="165" formatCode="_(* #,##0_);_(* \(#,##0\);_(* &quot;-&quot;??_);_(@_)"/>
    <numFmt numFmtId="166" formatCode=";;;"/>
    <numFmt numFmtId="167" formatCode="0.0"/>
    <numFmt numFmtId="168" formatCode=";;;&quot;Financial Variance in %&quot;"/>
    <numFmt numFmtId="169" formatCode="_([$€]* #,##0.00_);_([$€]* \(#,##0.00\);_([$€]* &quot;-&quot;??_);_(@_)"/>
    <numFmt numFmtId="170" formatCode="[$$-409]#,##0"/>
    <numFmt numFmtId="171" formatCode="[$-409]d/mmm/yyyy;@"/>
    <numFmt numFmtId="172" formatCode="[$$-409]#,##0_);\([$$-409]#,##0\)"/>
  </numFmts>
  <fonts count="135">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1"/>
      <color indexed="8"/>
      <name val="Arial"/>
      <family val="2"/>
    </font>
    <font>
      <b/>
      <sz val="16"/>
      <color indexed="8"/>
      <name val="Calibri"/>
      <family val="2"/>
    </font>
    <font>
      <b/>
      <sz val="11"/>
      <color indexed="16"/>
      <name val="Calibri"/>
      <family val="2"/>
    </font>
    <font>
      <b/>
      <sz val="14"/>
      <color indexed="52"/>
      <name val="Calibri"/>
      <family val="2"/>
    </font>
    <font>
      <sz val="11"/>
      <color indexed="8"/>
      <name val="Calibri"/>
      <family val="2"/>
    </font>
    <font>
      <b/>
      <sz val="10"/>
      <color indexed="53"/>
      <name val="Calibri"/>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1"/>
      <color indexed="12"/>
      <name val="Calibri"/>
      <family val="2"/>
    </font>
    <font>
      <i/>
      <sz val="11"/>
      <name val="Calibri"/>
      <family val="2"/>
    </font>
    <font>
      <b/>
      <sz val="8"/>
      <color indexed="81"/>
      <name val="Tahoma"/>
      <family val="2"/>
    </font>
    <font>
      <sz val="8"/>
      <color indexed="81"/>
      <name val="Tahoma"/>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b/>
      <sz val="11"/>
      <color indexed="8"/>
      <name val="Calibri"/>
      <family val="2"/>
    </font>
    <font>
      <sz val="8"/>
      <color indexed="8"/>
      <name val="Calibri"/>
      <family val="2"/>
    </font>
    <font>
      <b/>
      <sz val="8"/>
      <name val="Arial"/>
      <family val="2"/>
    </font>
    <font>
      <sz val="11"/>
      <color indexed="8"/>
      <name val="Calibri"/>
      <family val="2"/>
    </font>
    <font>
      <b/>
      <sz val="20"/>
      <color indexed="8"/>
      <name val="Calibri"/>
      <family val="2"/>
    </font>
    <font>
      <sz val="20"/>
      <color indexed="8"/>
      <name val="Calibri"/>
      <family val="2"/>
    </font>
    <font>
      <b/>
      <i/>
      <sz val="10"/>
      <color indexed="8"/>
      <name val="Arial"/>
      <family val="2"/>
    </font>
    <font>
      <i/>
      <sz val="10"/>
      <color indexed="8"/>
      <name val="Arial"/>
      <family val="2"/>
    </font>
    <font>
      <sz val="10"/>
      <color indexed="10"/>
      <name val="Arial"/>
      <family val="2"/>
    </font>
    <font>
      <b/>
      <sz val="10"/>
      <color indexed="14"/>
      <name val="Calibri"/>
      <family val="2"/>
    </font>
    <font>
      <b/>
      <i/>
      <sz val="16"/>
      <color indexed="12"/>
      <name val="Calibri"/>
      <family val="2"/>
    </font>
    <font>
      <b/>
      <i/>
      <sz val="14"/>
      <color indexed="12"/>
      <name val="Calibri"/>
      <family val="2"/>
    </font>
    <font>
      <u/>
      <sz val="11"/>
      <color indexed="8"/>
      <name val="Calibri"/>
      <family val="2"/>
    </font>
    <font>
      <b/>
      <i/>
      <sz val="11"/>
      <color indexed="48"/>
      <name val="Calibri"/>
      <family val="2"/>
    </font>
    <font>
      <sz val="11"/>
      <color theme="1"/>
      <name val="Calibri"/>
      <family val="2"/>
      <scheme val="minor"/>
    </font>
    <font>
      <sz val="12"/>
      <color theme="1"/>
      <name val="Calibri"/>
      <family val="2"/>
      <scheme val="minor"/>
    </font>
    <font>
      <sz val="11"/>
      <name val="Calibri"/>
      <family val="2"/>
      <scheme val="minor"/>
    </font>
    <font>
      <sz val="11"/>
      <color rgb="FFFF0000"/>
      <name val="Calibri"/>
      <family val="2"/>
    </font>
    <font>
      <sz val="11"/>
      <color rgb="FFFF0000"/>
      <name val="Calibri"/>
      <family val="2"/>
      <scheme val="minor"/>
    </font>
  </fonts>
  <fills count="4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61"/>
        <bgColor indexed="64"/>
      </patternFill>
    </fill>
    <fill>
      <patternFill patternType="lightTrellis">
        <fgColor indexed="9"/>
        <bgColor indexed="43"/>
      </patternFill>
    </fill>
    <fill>
      <patternFill patternType="solid">
        <fgColor indexed="18"/>
        <bgColor indexed="64"/>
      </patternFill>
    </fill>
    <fill>
      <patternFill patternType="solid">
        <fgColor indexed="62"/>
        <bgColor indexed="64"/>
      </patternFill>
    </fill>
    <fill>
      <patternFill patternType="gray0625">
        <fgColor indexed="51"/>
        <bgColor indexed="43"/>
      </patternFill>
    </fill>
    <fill>
      <patternFill patternType="solid">
        <fgColor indexed="14"/>
        <bgColor indexed="64"/>
      </patternFill>
    </fill>
    <fill>
      <patternFill patternType="solid">
        <fgColor indexed="57"/>
        <bgColor indexed="64"/>
      </patternFill>
    </fill>
    <fill>
      <patternFill patternType="solid">
        <fgColor indexed="13"/>
        <bgColor indexed="64"/>
      </patternFill>
    </fill>
    <fill>
      <patternFill patternType="mediumGray">
        <fgColor indexed="9"/>
        <bgColor indexed="43"/>
      </patternFill>
    </fill>
    <fill>
      <patternFill patternType="mediumGray">
        <fgColor indexed="9"/>
        <bgColor indexed="44"/>
      </patternFill>
    </fill>
    <fill>
      <patternFill patternType="mediumGray">
        <fgColor indexed="9"/>
        <bgColor indexed="47"/>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2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indexed="64"/>
      </right>
      <top style="thin">
        <color indexed="64"/>
      </top>
      <bottom style="thin">
        <color indexed="64"/>
      </bottom>
      <diagonal/>
    </border>
    <border>
      <left style="medium">
        <color indexed="16"/>
      </left>
      <right style="thin">
        <color indexed="64"/>
      </right>
      <top style="thin">
        <color indexed="64"/>
      </top>
      <bottom style="medium">
        <color indexed="16"/>
      </bottom>
      <diagonal/>
    </border>
    <border>
      <left/>
      <right/>
      <top/>
      <bottom style="medium">
        <color indexed="12"/>
      </bottom>
      <diagonal/>
    </border>
    <border>
      <left style="thin">
        <color indexed="64"/>
      </left>
      <right style="thin">
        <color indexed="64"/>
      </right>
      <top style="medium">
        <color indexed="48"/>
      </top>
      <bottom style="thin">
        <color indexed="64"/>
      </bottom>
      <diagonal/>
    </border>
    <border>
      <left style="thin">
        <color indexed="64"/>
      </left>
      <right style="medium">
        <color indexed="48"/>
      </right>
      <top style="medium">
        <color indexed="48"/>
      </top>
      <bottom style="thin">
        <color indexed="64"/>
      </bottom>
      <diagonal/>
    </border>
    <border>
      <left style="medium">
        <color indexed="48"/>
      </left>
      <right style="thin">
        <color indexed="64"/>
      </right>
      <top style="thin">
        <color indexed="64"/>
      </top>
      <bottom style="thin">
        <color indexed="64"/>
      </bottom>
      <diagonal/>
    </border>
    <border>
      <left style="thin">
        <color indexed="64"/>
      </left>
      <right style="medium">
        <color indexed="48"/>
      </right>
      <top style="thin">
        <color indexed="64"/>
      </top>
      <bottom style="thin">
        <color indexed="64"/>
      </bottom>
      <diagonal/>
    </border>
    <border>
      <left style="medium">
        <color indexed="48"/>
      </left>
      <right style="thin">
        <color indexed="64"/>
      </right>
      <top style="thin">
        <color indexed="64"/>
      </top>
      <bottom style="medium">
        <color indexed="48"/>
      </bottom>
      <diagonal/>
    </border>
    <border>
      <left style="thin">
        <color indexed="64"/>
      </left>
      <right style="medium">
        <color indexed="48"/>
      </right>
      <top style="thin">
        <color indexed="64"/>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indexed="64"/>
      </left>
      <right/>
      <top style="thin">
        <color indexed="64"/>
      </top>
      <bottom style="thin">
        <color indexed="64"/>
      </bottom>
      <diagonal/>
    </border>
    <border>
      <left style="thin">
        <color indexed="64"/>
      </left>
      <right/>
      <top style="thin">
        <color indexed="64"/>
      </top>
      <bottom style="medium">
        <color indexed="51"/>
      </bottom>
      <diagonal/>
    </border>
    <border>
      <left style="dotted">
        <color indexed="64"/>
      </left>
      <right style="dotted">
        <color indexed="64"/>
      </right>
      <top style="medium">
        <color indexed="52"/>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medium">
        <color indexed="52"/>
      </bottom>
      <diagonal/>
    </border>
    <border>
      <left style="dotted">
        <color indexed="62"/>
      </left>
      <right style="dotted">
        <color indexed="64"/>
      </right>
      <top style="medium">
        <color indexed="62"/>
      </top>
      <bottom style="hair">
        <color indexed="64"/>
      </bottom>
      <diagonal/>
    </border>
    <border>
      <left style="dotted">
        <color indexed="62"/>
      </left>
      <right style="dotted">
        <color indexed="64"/>
      </right>
      <top style="hair">
        <color indexed="64"/>
      </top>
      <bottom style="hair">
        <color indexed="64"/>
      </bottom>
      <diagonal/>
    </border>
    <border>
      <left style="dotted">
        <color indexed="62"/>
      </left>
      <right style="dotted">
        <color indexed="64"/>
      </right>
      <top style="hair">
        <color indexed="64"/>
      </top>
      <bottom style="medium">
        <color indexed="62"/>
      </bottom>
      <diagonal/>
    </border>
    <border>
      <left style="hair">
        <color indexed="64"/>
      </left>
      <right style="hair">
        <color indexed="64"/>
      </right>
      <top style="medium">
        <color indexed="5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5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ck">
        <color indexed="9"/>
      </right>
      <top/>
      <bottom/>
      <diagonal/>
    </border>
    <border>
      <left style="hair">
        <color indexed="64"/>
      </left>
      <right style="hair">
        <color indexed="64"/>
      </right>
      <top/>
      <bottom/>
      <diagonal/>
    </border>
    <border>
      <left style="thin">
        <color indexed="64"/>
      </left>
      <right style="thin">
        <color indexed="64"/>
      </right>
      <top style="medium">
        <color indexed="51"/>
      </top>
      <bottom style="thin">
        <color indexed="64"/>
      </bottom>
      <diagonal/>
    </border>
    <border>
      <left style="thin">
        <color indexed="64"/>
      </left>
      <right style="thin">
        <color indexed="64"/>
      </right>
      <top style="thin">
        <color indexed="64"/>
      </top>
      <bottom style="medium">
        <color indexed="48"/>
      </bottom>
      <diagonal/>
    </border>
    <border>
      <left style="medium">
        <color indexed="16"/>
      </left>
      <right style="thin">
        <color indexed="16"/>
      </right>
      <top/>
      <bottom style="thin">
        <color indexed="16"/>
      </bottom>
      <diagonal/>
    </border>
    <border>
      <left/>
      <right style="thin">
        <color indexed="64"/>
      </right>
      <top style="medium">
        <color indexed="51"/>
      </top>
      <bottom style="thin">
        <color indexed="64"/>
      </bottom>
      <diagonal/>
    </border>
    <border>
      <left style="thin">
        <color indexed="64"/>
      </left>
      <right/>
      <top/>
      <bottom/>
      <diagonal/>
    </border>
    <border>
      <left style="medium">
        <color indexed="60"/>
      </left>
      <right style="thin">
        <color indexed="64"/>
      </right>
      <top style="thin">
        <color indexed="64"/>
      </top>
      <bottom style="thin">
        <color indexed="64"/>
      </bottom>
      <diagonal/>
    </border>
    <border>
      <left style="medium">
        <color indexed="60"/>
      </left>
      <right style="thin">
        <color indexed="64"/>
      </right>
      <top style="thin">
        <color indexed="64"/>
      </top>
      <bottom style="medium">
        <color indexed="60"/>
      </bottom>
      <diagonal/>
    </border>
    <border>
      <left style="medium">
        <color indexed="60"/>
      </left>
      <right/>
      <top style="medium">
        <color indexed="60"/>
      </top>
      <bottom style="thin">
        <color indexed="64"/>
      </bottom>
      <diagonal/>
    </border>
    <border>
      <left style="thin">
        <color indexed="60"/>
      </left>
      <right style="thin">
        <color indexed="60"/>
      </right>
      <top style="medium">
        <color indexed="6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16"/>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51"/>
      </right>
      <top style="thin">
        <color indexed="64"/>
      </top>
      <bottom style="thin">
        <color indexed="64"/>
      </bottom>
      <diagonal/>
    </border>
    <border>
      <left style="thin">
        <color indexed="64"/>
      </left>
      <right style="thin">
        <color indexed="64"/>
      </right>
      <top style="thin">
        <color indexed="64"/>
      </top>
      <bottom style="medium">
        <color indexed="51"/>
      </bottom>
      <diagonal/>
    </border>
    <border>
      <left style="medium">
        <color indexed="51"/>
      </left>
      <right style="medium">
        <color indexed="51"/>
      </right>
      <top style="medium">
        <color indexed="51"/>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30"/>
      </top>
      <bottom style="thin">
        <color indexed="30"/>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16"/>
      </bottom>
      <diagonal/>
    </border>
    <border>
      <left style="thin">
        <color indexed="64"/>
      </left>
      <right style="medium">
        <color indexed="16"/>
      </right>
      <top style="thin">
        <color indexed="64"/>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medium">
        <color indexed="64"/>
      </left>
      <right/>
      <top/>
      <bottom style="thin">
        <color indexed="64"/>
      </bottom>
      <diagonal/>
    </border>
    <border>
      <left style="thin">
        <color indexed="16"/>
      </left>
      <right style="thin">
        <color indexed="16"/>
      </right>
      <top style="thin">
        <color indexed="16"/>
      </top>
      <bottom/>
      <diagonal/>
    </border>
    <border>
      <left style="thin">
        <color indexed="64"/>
      </left>
      <right style="medium">
        <color indexed="60"/>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medium">
        <color indexed="60"/>
      </right>
      <top style="thin">
        <color indexed="64"/>
      </top>
      <bottom style="medium">
        <color indexed="60"/>
      </bottom>
      <diagonal/>
    </border>
    <border>
      <left style="thin">
        <color indexed="16"/>
      </left>
      <right style="thin">
        <color indexed="16"/>
      </right>
      <top style="medium">
        <color indexed="51"/>
      </top>
      <bottom style="thin">
        <color indexed="64"/>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indexed="64"/>
      </left>
      <right style="thin">
        <color indexed="64"/>
      </right>
      <top/>
      <bottom/>
      <diagonal/>
    </border>
    <border>
      <left/>
      <right style="medium">
        <color indexed="60"/>
      </right>
      <top style="medium">
        <color indexed="60"/>
      </top>
      <bottom/>
      <diagonal/>
    </border>
    <border>
      <left/>
      <right style="medium">
        <color indexed="64"/>
      </right>
      <top style="thin">
        <color indexed="64"/>
      </top>
      <bottom style="thin">
        <color indexed="64"/>
      </bottom>
      <diagonal/>
    </border>
    <border>
      <left style="medium">
        <color indexed="60"/>
      </left>
      <right style="dotted">
        <color indexed="64"/>
      </right>
      <top style="medium">
        <color indexed="60"/>
      </top>
      <bottom style="hair">
        <color indexed="64"/>
      </bottom>
      <diagonal/>
    </border>
    <border>
      <left style="medium">
        <color indexed="60"/>
      </left>
      <right style="dotted">
        <color indexed="64"/>
      </right>
      <top style="hair">
        <color indexed="64"/>
      </top>
      <bottom style="hair">
        <color indexed="64"/>
      </bottom>
      <diagonal/>
    </border>
    <border>
      <left style="medium">
        <color indexed="60"/>
      </left>
      <right style="dotted">
        <color indexed="64"/>
      </right>
      <top style="hair">
        <color indexed="64"/>
      </top>
      <bottom style="medium">
        <color indexed="60"/>
      </bottom>
      <diagonal/>
    </border>
    <border>
      <left style="medium">
        <color indexed="62"/>
      </left>
      <right/>
      <top style="medium">
        <color indexed="62"/>
      </top>
      <bottom style="hair">
        <color indexed="64"/>
      </bottom>
      <diagonal/>
    </border>
    <border>
      <left style="medium">
        <color indexed="62"/>
      </left>
      <right/>
      <top style="hair">
        <color indexed="64"/>
      </top>
      <bottom style="hair">
        <color indexed="64"/>
      </bottom>
      <diagonal/>
    </border>
    <border>
      <left style="medium">
        <color indexed="62"/>
      </left>
      <right/>
      <top style="hair">
        <color indexed="64"/>
      </top>
      <bottom style="medium">
        <color indexed="62"/>
      </bottom>
      <diagonal/>
    </border>
    <border>
      <left style="medium">
        <color indexed="51"/>
      </left>
      <right style="hair">
        <color indexed="64"/>
      </right>
      <top style="medium">
        <color indexed="51"/>
      </top>
      <bottom style="hair">
        <color indexed="64"/>
      </bottom>
      <diagonal/>
    </border>
    <border>
      <left style="medium">
        <color indexed="51"/>
      </left>
      <right style="hair">
        <color indexed="64"/>
      </right>
      <top style="hair">
        <color indexed="64"/>
      </top>
      <bottom style="hair">
        <color indexed="64"/>
      </bottom>
      <diagonal/>
    </border>
    <border>
      <left style="medium">
        <color indexed="51"/>
      </left>
      <right/>
      <top/>
      <bottom style="hair">
        <color indexed="64"/>
      </bottom>
      <diagonal/>
    </border>
    <border>
      <left style="medium">
        <color indexed="51"/>
      </left>
      <right/>
      <top/>
      <bottom style="thin">
        <color indexed="64"/>
      </bottom>
      <diagonal/>
    </border>
    <border>
      <left/>
      <right/>
      <top/>
      <bottom style="thin">
        <color indexed="64"/>
      </bottom>
      <diagonal/>
    </border>
    <border>
      <left style="medium">
        <color indexed="51"/>
      </left>
      <right style="medium">
        <color indexed="5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51"/>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6"/>
      </left>
      <right style="thin">
        <color indexed="16"/>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51"/>
      </left>
      <right/>
      <top style="thin">
        <color indexed="64"/>
      </top>
      <bottom/>
      <diagonal/>
    </border>
    <border>
      <left/>
      <right style="medium">
        <color indexed="51"/>
      </right>
      <top style="thin">
        <color indexed="64"/>
      </top>
      <bottom/>
      <diagonal/>
    </border>
    <border>
      <left style="medium">
        <color indexed="51"/>
      </left>
      <right/>
      <top style="thin">
        <color indexed="64"/>
      </top>
      <bottom style="thin">
        <color indexed="64"/>
      </bottom>
      <diagonal/>
    </border>
    <border>
      <left/>
      <right style="medium">
        <color indexed="51"/>
      </right>
      <top style="thin">
        <color indexed="64"/>
      </top>
      <bottom style="thin">
        <color indexed="64"/>
      </bottom>
      <diagonal/>
    </border>
    <border>
      <left style="medium">
        <color indexed="51"/>
      </left>
      <right/>
      <top style="thin">
        <color indexed="64"/>
      </top>
      <bottom style="medium">
        <color indexed="51"/>
      </bottom>
      <diagonal/>
    </border>
    <border>
      <left/>
      <right/>
      <top style="thin">
        <color indexed="64"/>
      </top>
      <bottom style="medium">
        <color indexed="51"/>
      </bottom>
      <diagonal/>
    </border>
    <border>
      <left/>
      <right style="medium">
        <color indexed="51"/>
      </right>
      <top style="thin">
        <color indexed="64"/>
      </top>
      <bottom style="medium">
        <color indexed="51"/>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51"/>
      </left>
      <right style="medium">
        <color indexed="51"/>
      </right>
      <top style="thin">
        <color indexed="64"/>
      </top>
      <bottom/>
      <diagonal/>
    </border>
    <border>
      <left style="medium">
        <color indexed="51"/>
      </left>
      <right style="thin">
        <color indexed="64"/>
      </right>
      <top style="thin">
        <color indexed="64"/>
      </top>
      <bottom/>
      <diagonal/>
    </border>
    <border>
      <left style="medium">
        <color indexed="51"/>
      </left>
      <right style="thin">
        <color indexed="64"/>
      </right>
      <top/>
      <bottom style="thin">
        <color indexed="64"/>
      </bottom>
      <diagonal/>
    </border>
    <border>
      <left style="medium">
        <color indexed="51"/>
      </left>
      <right style="medium">
        <color indexed="51"/>
      </right>
      <top/>
      <bottom style="medium">
        <color indexed="51"/>
      </bottom>
      <diagonal/>
    </border>
    <border>
      <left style="medium">
        <color indexed="51"/>
      </left>
      <right style="thin">
        <color indexed="64"/>
      </right>
      <top/>
      <bottom style="medium">
        <color indexed="51"/>
      </bottom>
      <diagonal/>
    </border>
    <border>
      <left style="medium">
        <color indexed="51"/>
      </left>
      <right style="medium">
        <color indexed="51"/>
      </right>
      <top style="thin">
        <color indexed="64"/>
      </top>
      <bottom style="thin">
        <color indexed="64"/>
      </bottom>
      <diagonal/>
    </border>
    <border>
      <left style="medium">
        <color indexed="51"/>
      </left>
      <right style="thin">
        <color indexed="64"/>
      </right>
      <top style="thin">
        <color indexed="64"/>
      </top>
      <bottom style="thin">
        <color indexed="64"/>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16"/>
      </left>
      <right/>
      <top style="medium">
        <color indexed="16"/>
      </top>
      <bottom style="thin">
        <color indexed="64"/>
      </bottom>
      <diagonal/>
    </border>
    <border>
      <left/>
      <right/>
      <top style="medium">
        <color indexed="16"/>
      </top>
      <bottom style="thin">
        <color indexed="64"/>
      </bottom>
      <diagonal/>
    </border>
    <border>
      <left/>
      <right style="medium">
        <color indexed="16"/>
      </right>
      <top style="medium">
        <color indexed="16"/>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48"/>
      </left>
      <right style="thin">
        <color indexed="64"/>
      </right>
      <top style="medium">
        <color indexed="4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right/>
      <top style="medium">
        <color indexed="60"/>
      </top>
      <bottom/>
      <diagonal/>
    </border>
    <border>
      <left style="medium">
        <color indexed="51"/>
      </left>
      <right/>
      <top style="medium">
        <color indexed="51"/>
      </top>
      <bottom style="thin">
        <color indexed="64"/>
      </bottom>
      <diagonal/>
    </border>
    <border>
      <left/>
      <right/>
      <top style="medium">
        <color indexed="51"/>
      </top>
      <bottom style="thin">
        <color indexed="64"/>
      </bottom>
      <diagonal/>
    </border>
    <border>
      <left/>
      <right style="medium">
        <color indexed="51"/>
      </right>
      <top style="medium">
        <color indexed="51"/>
      </top>
      <bottom style="thin">
        <color indexed="64"/>
      </bottom>
      <diagonal/>
    </border>
    <border>
      <left/>
      <right style="medium">
        <color indexed="51"/>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indexed="9"/>
      </left>
      <right/>
      <top/>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51"/>
      </right>
      <top style="hair">
        <color indexed="64"/>
      </top>
      <bottom style="hair">
        <color indexed="64"/>
      </bottom>
      <diagonal/>
    </border>
    <border>
      <left/>
      <right style="medium">
        <color indexed="52"/>
      </right>
      <top/>
      <bottom style="medium">
        <color indexed="52"/>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hair">
        <color indexed="64"/>
      </left>
      <right/>
      <top style="medium">
        <color indexed="51"/>
      </top>
      <bottom style="hair">
        <color indexed="64"/>
      </bottom>
      <diagonal/>
    </border>
    <border>
      <left/>
      <right/>
      <top style="medium">
        <color indexed="51"/>
      </top>
      <bottom style="hair">
        <color indexed="64"/>
      </bottom>
      <diagonal/>
    </border>
    <border>
      <left/>
      <right style="medium">
        <color indexed="51"/>
      </right>
      <top style="medium">
        <color indexed="51"/>
      </top>
      <bottom style="hair">
        <color indexed="64"/>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60"/>
      </left>
      <right/>
      <top style="hair">
        <color indexed="64"/>
      </top>
      <bottom style="hair">
        <color indexed="64"/>
      </bottom>
      <diagonal/>
    </border>
    <border>
      <left/>
      <right style="medium">
        <color indexed="60"/>
      </right>
      <top style="hair">
        <color indexed="64"/>
      </top>
      <bottom style="hair">
        <color indexed="64"/>
      </bottom>
      <diagonal/>
    </border>
    <border>
      <left/>
      <right/>
      <top/>
      <bottom style="medium">
        <color indexed="52"/>
      </bottom>
      <diagonal/>
    </border>
    <border>
      <left/>
      <right style="medium">
        <color indexed="60"/>
      </right>
      <top style="hair">
        <color indexed="23"/>
      </top>
      <bottom style="hair">
        <color indexed="23"/>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60"/>
      </left>
      <right/>
      <top/>
      <bottom style="hair">
        <color indexed="64"/>
      </bottom>
      <diagonal/>
    </border>
    <border>
      <left/>
      <right/>
      <top/>
      <bottom style="hair">
        <color indexed="64"/>
      </bottom>
      <diagonal/>
    </border>
    <border>
      <left/>
      <right style="medium">
        <color indexed="60"/>
      </right>
      <top/>
      <bottom style="hair">
        <color indexed="64"/>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57"/>
      </top>
      <bottom/>
      <diagonal/>
    </border>
    <border>
      <left/>
      <right/>
      <top style="medium">
        <color indexed="57"/>
      </top>
      <bottom/>
      <diagonal/>
    </border>
    <border>
      <left/>
      <right style="medium">
        <color indexed="64"/>
      </right>
      <top style="medium">
        <color indexed="57"/>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57"/>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s>
  <cellStyleXfs count="6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7" fillId="16" borderId="0" applyNumberFormat="0" applyBorder="0" applyAlignment="0" applyProtection="0"/>
    <xf numFmtId="0" fontId="11" fillId="2" borderId="1" applyNumberFormat="0" applyAlignment="0" applyProtection="0"/>
    <xf numFmtId="0" fontId="13" fillId="17" borderId="2" applyNumberFormat="0" applyAlignment="0" applyProtection="0"/>
    <xf numFmtId="43" fontId="5" fillId="0" borderId="0" applyFont="0" applyFill="0" applyBorder="0" applyAlignment="0" applyProtection="0"/>
    <xf numFmtId="169" fontId="4" fillId="0" borderId="0" applyFont="0" applyFill="0" applyBorder="0" applyAlignment="0" applyProtection="0"/>
    <xf numFmtId="0" fontId="15" fillId="0" borderId="0" applyNumberFormat="0" applyFill="0" applyBorder="0" applyAlignment="0" applyProtection="0"/>
    <xf numFmtId="0" fontId="6" fillId="18" borderId="0" applyNumberFormat="0" applyBorder="0" applyAlignment="0" applyProtection="0"/>
    <xf numFmtId="0" fontId="76" fillId="0" borderId="3" applyNumberFormat="0" applyFill="0" applyAlignment="0" applyProtection="0"/>
    <xf numFmtId="0" fontId="77"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9" fillId="3" borderId="1" applyNumberFormat="0" applyAlignment="0" applyProtection="0"/>
    <xf numFmtId="0" fontId="12" fillId="0" borderId="6" applyNumberFormat="0" applyFill="0" applyAlignment="0" applyProtection="0"/>
    <xf numFmtId="43" fontId="4" fillId="0" borderId="0" applyFill="0" applyBorder="0" applyAlignment="0" applyProtection="0"/>
    <xf numFmtId="43" fontId="1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xf numFmtId="43" fontId="3" fillId="0" borderId="0"/>
    <xf numFmtId="43" fontId="130" fillId="0" borderId="0"/>
    <xf numFmtId="43" fontId="130" fillId="0" borderId="0"/>
    <xf numFmtId="43" fontId="130" fillId="0" borderId="0"/>
    <xf numFmtId="43" fontId="130" fillId="0" borderId="0"/>
    <xf numFmtId="0" fontId="69" fillId="0" borderId="0"/>
    <xf numFmtId="0" fontId="4" fillId="4" borderId="7" applyNumberFormat="0" applyFont="0" applyAlignment="0" applyProtection="0"/>
    <xf numFmtId="0" fontId="10" fillId="2" borderId="8" applyNumberFormat="0" applyAlignment="0" applyProtection="0"/>
    <xf numFmtId="9" fontId="5" fillId="0" borderId="0" applyFont="0" applyFill="0" applyBorder="0" applyAlignment="0" applyProtection="0"/>
    <xf numFmtId="0" fontId="44" fillId="0" borderId="0" applyNumberFormat="0" applyFill="0" applyBorder="0" applyAlignment="0" applyProtection="0"/>
    <xf numFmtId="43" fontId="130" fillId="0" borderId="9" applyNumberFormat="0" applyFill="0" applyAlignment="0" applyProtection="0"/>
    <xf numFmtId="43" fontId="3" fillId="0" borderId="9" applyNumberFormat="0" applyFill="0" applyAlignment="0" applyProtection="0"/>
    <xf numFmtId="43" fontId="3" fillId="0" borderId="9" applyNumberFormat="0" applyFill="0" applyAlignment="0" applyProtection="0"/>
    <xf numFmtId="43" fontId="130" fillId="0" borderId="9" applyNumberFormat="0" applyFill="0" applyAlignment="0" applyProtection="0"/>
    <xf numFmtId="0" fontId="78" fillId="0" borderId="0" applyNumberFormat="0" applyFill="0" applyBorder="0" applyAlignment="0" applyProtection="0"/>
  </cellStyleXfs>
  <cellXfs count="901">
    <xf numFmtId="0" fontId="0" fillId="0" borderId="0" xfId="0"/>
    <xf numFmtId="43" fontId="18" fillId="0" borderId="0" xfId="39" applyFont="1" applyFill="1" applyAlignment="1">
      <alignment vertical="center"/>
    </xf>
    <xf numFmtId="0" fontId="0" fillId="0" borderId="0" xfId="0" applyBorder="1" applyProtection="1"/>
    <xf numFmtId="0" fontId="0" fillId="0" borderId="0" xfId="0" applyProtection="1"/>
    <xf numFmtId="43" fontId="24" fillId="0" borderId="0" xfId="39" applyFont="1" applyFill="1" applyAlignment="1" applyProtection="1">
      <alignment vertical="center"/>
    </xf>
    <xf numFmtId="0" fontId="23" fillId="0" borderId="0" xfId="0" applyFont="1" applyProtection="1"/>
    <xf numFmtId="43" fontId="21" fillId="0" borderId="0" xfId="50" applyFont="1" applyFill="1" applyAlignment="1" applyProtection="1"/>
    <xf numFmtId="43" fontId="21" fillId="0" borderId="0" xfId="50" applyFont="1" applyFill="1" applyAlignment="1" applyProtection="1">
      <alignment horizontal="center"/>
    </xf>
    <xf numFmtId="43" fontId="21" fillId="0" borderId="0" xfId="50" applyFont="1" applyFill="1" applyAlignment="1" applyProtection="1">
      <alignment horizontal="right"/>
    </xf>
    <xf numFmtId="43" fontId="21" fillId="0" borderId="0" xfId="50" applyFont="1" applyFill="1" applyBorder="1" applyAlignment="1" applyProtection="1">
      <alignment horizontal="center"/>
    </xf>
    <xf numFmtId="43" fontId="130" fillId="0" borderId="0" xfId="49" applyProtection="1"/>
    <xf numFmtId="43" fontId="17" fillId="0" borderId="0" xfId="49" applyFont="1" applyProtection="1"/>
    <xf numFmtId="0" fontId="20" fillId="0" borderId="0" xfId="49" applyNumberFormat="1" applyFont="1" applyBorder="1" applyProtection="1"/>
    <xf numFmtId="43" fontId="130" fillId="0" borderId="0" xfId="51" applyProtection="1"/>
    <xf numFmtId="43" fontId="130" fillId="0" borderId="0" xfId="51" applyFill="1" applyBorder="1" applyAlignment="1" applyProtection="1">
      <alignment horizontal="left"/>
    </xf>
    <xf numFmtId="0" fontId="0" fillId="0" borderId="0" xfId="0" applyFill="1" applyBorder="1" applyProtection="1"/>
    <xf numFmtId="43" fontId="130" fillId="0" borderId="0" xfId="51" applyFill="1" applyBorder="1" applyProtection="1"/>
    <xf numFmtId="0" fontId="17" fillId="0" borderId="0" xfId="0" applyFont="1" applyProtection="1"/>
    <xf numFmtId="43" fontId="17" fillId="0" borderId="0" xfId="51" applyFont="1" applyProtection="1"/>
    <xf numFmtId="0" fontId="0" fillId="0" borderId="0" xfId="0" applyBorder="1"/>
    <xf numFmtId="0" fontId="0" fillId="0" borderId="0" xfId="0" applyFill="1" applyBorder="1"/>
    <xf numFmtId="0" fontId="36" fillId="0" borderId="0" xfId="0" applyFont="1"/>
    <xf numFmtId="15" fontId="31" fillId="0" borderId="0" xfId="0" applyNumberFormat="1" applyFont="1" applyFill="1" applyBorder="1" applyAlignment="1" applyProtection="1">
      <alignment horizontal="center" vertical="center" wrapText="1"/>
      <protection locked="0"/>
    </xf>
    <xf numFmtId="43" fontId="30" fillId="0" borderId="0" xfId="0" applyNumberFormat="1" applyFont="1"/>
    <xf numFmtId="43" fontId="30" fillId="0" borderId="0" xfId="0" applyNumberFormat="1" applyFont="1" applyAlignment="1">
      <alignment horizontal="right"/>
    </xf>
    <xf numFmtId="165" fontId="30" fillId="0" borderId="0" xfId="28" applyNumberFormat="1" applyFont="1" applyAlignment="1">
      <alignment horizontal="left"/>
    </xf>
    <xf numFmtId="43" fontId="18" fillId="0" borderId="0" xfId="48" applyFont="1" applyFill="1" applyAlignment="1">
      <alignment vertical="center"/>
    </xf>
    <xf numFmtId="0" fontId="0" fillId="0" borderId="10" xfId="0" applyBorder="1" applyAlignment="1">
      <alignment horizontal="center"/>
    </xf>
    <xf numFmtId="0" fontId="16" fillId="0" borderId="0" xfId="0" applyFont="1" applyBorder="1" applyAlignment="1">
      <alignment horizontal="center"/>
    </xf>
    <xf numFmtId="0" fontId="3" fillId="0" borderId="0" xfId="0" applyFont="1" applyBorder="1" applyAlignment="1"/>
    <xf numFmtId="0" fontId="3" fillId="0" borderId="0" xfId="0" applyFont="1" applyFill="1" applyBorder="1" applyAlignment="1"/>
    <xf numFmtId="0" fontId="45" fillId="0" borderId="0" xfId="0" applyFont="1"/>
    <xf numFmtId="0" fontId="45" fillId="0" borderId="0" xfId="0" applyFont="1" applyAlignment="1">
      <alignment horizontal="right"/>
    </xf>
    <xf numFmtId="0" fontId="45" fillId="0" borderId="0" xfId="0" applyFont="1" applyBorder="1"/>
    <xf numFmtId="0" fontId="48" fillId="0" borderId="0" xfId="0" applyFont="1"/>
    <xf numFmtId="0" fontId="45" fillId="0" borderId="0" xfId="0" applyNumberFormat="1" applyFont="1" applyBorder="1"/>
    <xf numFmtId="0" fontId="0" fillId="0" borderId="0" xfId="0" applyFill="1"/>
    <xf numFmtId="10" fontId="8" fillId="0" borderId="0" xfId="56" applyNumberFormat="1" applyFont="1" applyFill="1" applyBorder="1" applyAlignment="1">
      <alignment horizontal="center"/>
    </xf>
    <xf numFmtId="10" fontId="8" fillId="0" borderId="0" xfId="56" applyNumberFormat="1" applyFont="1" applyFill="1" applyBorder="1" applyAlignment="1" applyProtection="1">
      <alignment horizontal="center"/>
      <protection locked="0"/>
    </xf>
    <xf numFmtId="43" fontId="30" fillId="0" borderId="0" xfId="0" applyNumberFormat="1" applyFont="1" applyFill="1" applyBorder="1" applyAlignment="1"/>
    <xf numFmtId="43" fontId="130" fillId="0" borderId="0" xfId="61" applyFill="1" applyBorder="1" applyAlignment="1" applyProtection="1">
      <alignment vertical="center"/>
      <protection locked="0"/>
    </xf>
    <xf numFmtId="164" fontId="34" fillId="0" borderId="0" xfId="0" applyNumberFormat="1" applyFont="1" applyFill="1" applyBorder="1" applyAlignment="1">
      <alignment horizontal="center"/>
    </xf>
    <xf numFmtId="0" fontId="28" fillId="0" borderId="0" xfId="0" applyFont="1" applyFill="1" applyBorder="1" applyAlignment="1">
      <alignment horizontal="centerContinuous"/>
    </xf>
    <xf numFmtId="0" fontId="0" fillId="0" borderId="0" xfId="0" applyFill="1" applyBorder="1" applyAlignment="1">
      <alignment horizontal="centerContinuous"/>
    </xf>
    <xf numFmtId="43" fontId="41"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0" fillId="0" borderId="0" xfId="58" applyNumberFormat="1" applyFill="1" applyBorder="1" applyAlignment="1" applyProtection="1">
      <alignment horizontal="center"/>
      <protection locked="0"/>
    </xf>
    <xf numFmtId="0" fontId="17" fillId="0" borderId="0" xfId="0" applyFont="1" applyFill="1" applyBorder="1" applyAlignment="1" applyProtection="1">
      <alignment horizontal="center"/>
    </xf>
    <xf numFmtId="0" fontId="25" fillId="0" borderId="0" xfId="0" applyFont="1" applyFill="1" applyAlignment="1" applyProtection="1"/>
    <xf numFmtId="0" fontId="17" fillId="0" borderId="0" xfId="0" applyFont="1" applyAlignment="1" applyProtection="1">
      <alignment horizontal="left" indent="1"/>
    </xf>
    <xf numFmtId="0" fontId="20" fillId="0" borderId="0" xfId="0" applyFont="1" applyAlignment="1" applyProtection="1">
      <alignment horizontal="left" indent="1"/>
    </xf>
    <xf numFmtId="0" fontId="17" fillId="0" borderId="0" xfId="0" applyFont="1" applyFill="1" applyBorder="1" applyProtection="1"/>
    <xf numFmtId="43" fontId="71" fillId="0" borderId="0" xfId="49" applyFont="1" applyProtection="1"/>
    <xf numFmtId="43" fontId="71" fillId="0" borderId="0" xfId="51" applyFont="1" applyProtection="1"/>
    <xf numFmtId="0" fontId="71" fillId="0" borderId="10" xfId="0" applyFont="1" applyFill="1" applyBorder="1" applyAlignment="1" applyProtection="1">
      <alignment horizontal="center"/>
    </xf>
    <xf numFmtId="0" fontId="71" fillId="0" borderId="10" xfId="0" applyFont="1" applyFill="1" applyBorder="1" applyProtection="1"/>
    <xf numFmtId="43" fontId="71" fillId="0" borderId="10" xfId="51" applyFont="1" applyBorder="1" applyProtection="1"/>
    <xf numFmtId="0" fontId="72" fillId="0" borderId="10" xfId="0" applyFont="1" applyBorder="1" applyAlignment="1" applyProtection="1">
      <alignment horizontal="left" indent="1"/>
    </xf>
    <xf numFmtId="0" fontId="73" fillId="0" borderId="10" xfId="0" applyFont="1" applyBorder="1"/>
    <xf numFmtId="0" fontId="74" fillId="19" borderId="10" xfId="0" applyFont="1" applyFill="1" applyBorder="1" applyAlignment="1" applyProtection="1">
      <alignment horizontal="center"/>
    </xf>
    <xf numFmtId="0" fontId="74" fillId="19" borderId="10" xfId="0" applyFont="1" applyFill="1" applyBorder="1" applyAlignment="1">
      <alignment horizontal="center"/>
    </xf>
    <xf numFmtId="0" fontId="23" fillId="0" borderId="0" xfId="0" applyFont="1"/>
    <xf numFmtId="3" fontId="17" fillId="20" borderId="11" xfId="0" applyNumberFormat="1" applyFont="1" applyFill="1" applyBorder="1" applyAlignment="1">
      <alignment horizontal="right"/>
    </xf>
    <xf numFmtId="3" fontId="17" fillId="20" borderId="11" xfId="28" applyNumberFormat="1" applyFont="1" applyFill="1" applyBorder="1"/>
    <xf numFmtId="9" fontId="17" fillId="20" borderId="11" xfId="56" applyFont="1" applyFill="1" applyBorder="1"/>
    <xf numFmtId="9" fontId="17" fillId="20" borderId="11" xfId="56" applyNumberFormat="1" applyFont="1" applyFill="1" applyBorder="1"/>
    <xf numFmtId="0" fontId="17" fillId="20" borderId="11" xfId="0" applyFont="1" applyFill="1" applyBorder="1"/>
    <xf numFmtId="9" fontId="17" fillId="20" borderId="11" xfId="56" applyFont="1" applyFill="1" applyBorder="1" applyAlignment="1">
      <alignment horizontal="center"/>
    </xf>
    <xf numFmtId="0" fontId="17" fillId="0" borderId="0" xfId="0" applyFont="1"/>
    <xf numFmtId="0" fontId="35" fillId="0" borderId="0" xfId="0" applyFont="1" applyAlignment="1">
      <alignment horizontal="center"/>
    </xf>
    <xf numFmtId="43" fontId="63" fillId="0" borderId="0" xfId="48" applyFont="1" applyFill="1" applyAlignment="1">
      <alignment vertical="center"/>
    </xf>
    <xf numFmtId="0" fontId="16" fillId="0" borderId="0" xfId="0" applyFont="1"/>
    <xf numFmtId="0" fontId="48" fillId="0" borderId="0" xfId="0" applyFont="1" applyFill="1"/>
    <xf numFmtId="0" fontId="81" fillId="19" borderId="12" xfId="0" applyFont="1" applyFill="1" applyBorder="1" applyAlignment="1">
      <alignment vertical="center"/>
    </xf>
    <xf numFmtId="0" fontId="79" fillId="0" borderId="0" xfId="53" applyNumberFormat="1" applyFont="1" applyFill="1" applyBorder="1" applyAlignment="1">
      <alignment horizontal="center" vertical="center" wrapText="1"/>
    </xf>
    <xf numFmtId="0" fontId="79"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3" fillId="0" borderId="0" xfId="0" applyNumberFormat="1" applyFont="1" applyFill="1" applyBorder="1" applyAlignment="1">
      <alignment horizontal="center"/>
    </xf>
    <xf numFmtId="1" fontId="84" fillId="20" borderId="0" xfId="0" applyNumberFormat="1" applyFont="1" applyFill="1" applyBorder="1" applyAlignment="1">
      <alignment horizontal="center"/>
    </xf>
    <xf numFmtId="0" fontId="84" fillId="0" borderId="0" xfId="0" applyFont="1" applyFill="1" applyBorder="1" applyAlignment="1" applyProtection="1">
      <alignment horizontal="left"/>
    </xf>
    <xf numFmtId="0" fontId="85" fillId="0" borderId="0" xfId="0" applyFont="1"/>
    <xf numFmtId="43" fontId="41"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3" fillId="0" borderId="14" xfId="61" applyFont="1" applyBorder="1" applyAlignment="1" applyProtection="1"/>
    <xf numFmtId="43" fontId="130" fillId="0" borderId="14" xfId="61" applyFill="1" applyBorder="1" applyAlignment="1" applyProtection="1">
      <alignment vertical="center"/>
    </xf>
    <xf numFmtId="43" fontId="5" fillId="0" borderId="14" xfId="61" applyFont="1" applyFill="1" applyBorder="1" applyAlignment="1" applyProtection="1">
      <alignment vertical="center"/>
    </xf>
    <xf numFmtId="43" fontId="33" fillId="0" borderId="0" xfId="61" applyFont="1" applyBorder="1" applyAlignment="1" applyProtection="1"/>
    <xf numFmtId="43" fontId="130" fillId="0" borderId="0" xfId="61" applyFill="1" applyBorder="1" applyAlignment="1" applyProtection="1">
      <alignment vertical="center"/>
    </xf>
    <xf numFmtId="43" fontId="5" fillId="0" borderId="0" xfId="61" applyFont="1" applyFill="1" applyBorder="1" applyAlignment="1" applyProtection="1">
      <alignment vertical="center"/>
    </xf>
    <xf numFmtId="0" fontId="34" fillId="0" borderId="15" xfId="0" applyFont="1" applyBorder="1" applyAlignment="1" applyProtection="1">
      <alignment horizontal="center"/>
    </xf>
    <xf numFmtId="15" fontId="34" fillId="0" borderId="16" xfId="0" applyNumberFormat="1" applyFont="1" applyBorder="1" applyAlignment="1" applyProtection="1">
      <alignment horizontal="center"/>
    </xf>
    <xf numFmtId="0" fontId="34" fillId="0" borderId="17" xfId="0" applyFont="1" applyBorder="1" applyAlignment="1" applyProtection="1">
      <alignment horizontal="center"/>
    </xf>
    <xf numFmtId="165" fontId="17" fillId="0" borderId="0" xfId="0" applyNumberFormat="1" applyFont="1" applyFill="1" applyBorder="1" applyAlignment="1" applyProtection="1"/>
    <xf numFmtId="10" fontId="8" fillId="0" borderId="0" xfId="56" applyNumberFormat="1" applyFont="1" applyFill="1" applyBorder="1" applyAlignment="1" applyProtection="1">
      <alignment horizontal="center"/>
    </xf>
    <xf numFmtId="0" fontId="8" fillId="0" borderId="0" xfId="0" applyFont="1" applyFill="1" applyBorder="1" applyAlignment="1" applyProtection="1"/>
    <xf numFmtId="0" fontId="28" fillId="0" borderId="0" xfId="0" applyFont="1" applyFill="1" applyBorder="1" applyAlignment="1" applyProtection="1">
      <alignment horizontal="centerContinuous" wrapText="1"/>
    </xf>
    <xf numFmtId="0" fontId="28"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8" fillId="0" borderId="18" xfId="0" applyNumberFormat="1" applyFont="1" applyFill="1" applyBorder="1" applyAlignment="1" applyProtection="1"/>
    <xf numFmtId="0" fontId="28" fillId="0" borderId="18" xfId="0" applyFont="1" applyFill="1" applyBorder="1" applyProtection="1"/>
    <xf numFmtId="0" fontId="28" fillId="0" borderId="19" xfId="0" applyFont="1" applyFill="1" applyBorder="1" applyProtection="1"/>
    <xf numFmtId="43" fontId="40" fillId="0" borderId="20" xfId="61" applyFont="1" applyBorder="1" applyAlignment="1" applyProtection="1"/>
    <xf numFmtId="43" fontId="41" fillId="0" borderId="20" xfId="61" applyFont="1" applyFill="1" applyBorder="1" applyAlignment="1" applyProtection="1">
      <alignment vertical="center"/>
    </xf>
    <xf numFmtId="43" fontId="41" fillId="0" borderId="20" xfId="61" applyFont="1" applyFill="1" applyBorder="1" applyAlignment="1" applyProtection="1">
      <alignment horizontal="center" vertical="center"/>
    </xf>
    <xf numFmtId="43" fontId="41" fillId="0" borderId="0" xfId="61" applyFont="1" applyFill="1" applyBorder="1" applyAlignment="1" applyProtection="1">
      <alignment vertical="center"/>
    </xf>
    <xf numFmtId="43" fontId="40" fillId="0" borderId="0" xfId="61" applyFont="1" applyBorder="1" applyAlignment="1" applyProtection="1"/>
    <xf numFmtId="43" fontId="42" fillId="0" borderId="0" xfId="61" applyFont="1" applyFill="1" applyBorder="1" applyAlignment="1" applyProtection="1">
      <alignment vertical="center"/>
    </xf>
    <xf numFmtId="0" fontId="16" fillId="0" borderId="0" xfId="0" applyFont="1" applyBorder="1" applyAlignment="1" applyProtection="1">
      <alignment horizontal="center"/>
    </xf>
    <xf numFmtId="0" fontId="0" fillId="0" borderId="21" xfId="0" applyBorder="1" applyAlignment="1" applyProtection="1">
      <alignment horizontal="center"/>
    </xf>
    <xf numFmtId="0" fontId="16" fillId="0" borderId="21" xfId="0" applyFont="1" applyBorder="1" applyAlignment="1" applyProtection="1">
      <alignment horizontal="center"/>
    </xf>
    <xf numFmtId="0" fontId="16" fillId="0" borderId="21" xfId="0" applyFont="1" applyBorder="1" applyAlignment="1" applyProtection="1">
      <alignment horizontal="center" wrapText="1"/>
    </xf>
    <xf numFmtId="0" fontId="16" fillId="0" borderId="22" xfId="0" applyFont="1" applyBorder="1" applyAlignment="1" applyProtection="1">
      <alignment horizontal="center"/>
    </xf>
    <xf numFmtId="0" fontId="16" fillId="0" borderId="23" xfId="0" applyFont="1" applyBorder="1" applyAlignment="1" applyProtection="1">
      <alignment horizontal="center"/>
    </xf>
    <xf numFmtId="1" fontId="23" fillId="20" borderId="24" xfId="0" applyNumberFormat="1" applyFont="1" applyFill="1" applyBorder="1" applyAlignment="1" applyProtection="1">
      <alignment horizontal="center"/>
    </xf>
    <xf numFmtId="0" fontId="16" fillId="0" borderId="25" xfId="0" applyFont="1" applyBorder="1" applyAlignment="1" applyProtection="1">
      <alignment horizontal="center"/>
    </xf>
    <xf numFmtId="1" fontId="23"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4" fillId="0" borderId="21" xfId="0" applyFont="1" applyBorder="1" applyAlignment="1" applyProtection="1">
      <alignment horizontal="center"/>
    </xf>
    <xf numFmtId="0" fontId="34" fillId="0" borderId="22" xfId="0" applyFont="1" applyBorder="1" applyAlignment="1" applyProtection="1">
      <alignment horizontal="center"/>
    </xf>
    <xf numFmtId="0" fontId="0" fillId="0" borderId="0" xfId="0" applyFill="1" applyBorder="1" applyAlignment="1" applyProtection="1">
      <alignment horizontal="center" wrapText="1"/>
    </xf>
    <xf numFmtId="43" fontId="96" fillId="0" borderId="0" xfId="28" applyFont="1" applyFill="1" applyBorder="1" applyProtection="1"/>
    <xf numFmtId="43" fontId="0" fillId="0" borderId="0" xfId="0" applyNumberFormat="1" applyFill="1" applyBorder="1" applyProtection="1"/>
    <xf numFmtId="43" fontId="70" fillId="0" borderId="28" xfId="61" applyFont="1" applyFill="1" applyBorder="1" applyAlignment="1" applyProtection="1"/>
    <xf numFmtId="43" fontId="41" fillId="0" borderId="28" xfId="61" applyFont="1" applyFill="1" applyBorder="1" applyAlignment="1" applyProtection="1">
      <alignment vertical="center"/>
    </xf>
    <xf numFmtId="0" fontId="69" fillId="0" borderId="29" xfId="0" applyFont="1" applyFill="1" applyBorder="1" applyProtection="1"/>
    <xf numFmtId="0" fontId="69" fillId="0" borderId="30" xfId="0" applyFont="1" applyFill="1" applyBorder="1" applyProtection="1"/>
    <xf numFmtId="43" fontId="30" fillId="0" borderId="0" xfId="0" applyNumberFormat="1" applyFont="1" applyAlignment="1" applyProtection="1">
      <alignment horizontal="right"/>
    </xf>
    <xf numFmtId="165" fontId="30" fillId="0" borderId="0" xfId="28" applyNumberFormat="1" applyFont="1" applyAlignment="1" applyProtection="1">
      <alignment horizontal="left"/>
    </xf>
    <xf numFmtId="15" fontId="30" fillId="0" borderId="0" xfId="0" applyNumberFormat="1" applyFont="1" applyAlignment="1" applyProtection="1">
      <alignment horizontal="left"/>
    </xf>
    <xf numFmtId="15" fontId="30" fillId="0" borderId="0" xfId="0" applyNumberFormat="1" applyFont="1" applyAlignment="1" applyProtection="1">
      <alignment horizontal="right"/>
    </xf>
    <xf numFmtId="43" fontId="30" fillId="0" borderId="0" xfId="0" applyNumberFormat="1" applyFont="1" applyProtection="1"/>
    <xf numFmtId="43" fontId="30" fillId="0" borderId="0" xfId="0" applyNumberFormat="1" applyFont="1" applyBorder="1" applyProtection="1"/>
    <xf numFmtId="43" fontId="30" fillId="0" borderId="0" xfId="0" applyNumberFormat="1" applyFont="1" applyBorder="1" applyAlignment="1" applyProtection="1">
      <alignment horizontal="right"/>
    </xf>
    <xf numFmtId="165" fontId="30" fillId="0" borderId="0" xfId="28" applyNumberFormat="1" applyFont="1" applyBorder="1" applyAlignment="1" applyProtection="1">
      <alignment horizontal="left"/>
    </xf>
    <xf numFmtId="0" fontId="21" fillId="0" borderId="0" xfId="0" applyFont="1" applyBorder="1" applyAlignment="1" applyProtection="1">
      <alignment horizontal="center"/>
    </xf>
    <xf numFmtId="0" fontId="21" fillId="0" borderId="0" xfId="0" applyFont="1" applyAlignment="1" applyProtection="1">
      <alignment horizontal="center"/>
    </xf>
    <xf numFmtId="0" fontId="36" fillId="0" borderId="0" xfId="0" applyFont="1" applyBorder="1" applyProtection="1"/>
    <xf numFmtId="0" fontId="36" fillId="0" borderId="10" xfId="0" applyFont="1" applyBorder="1" applyAlignment="1" applyProtection="1">
      <alignment horizontal="center" vertical="center" wrapText="1"/>
    </xf>
    <xf numFmtId="3" fontId="30" fillId="0" borderId="10" xfId="0" applyNumberFormat="1" applyFont="1" applyBorder="1" applyAlignment="1" applyProtection="1">
      <alignment vertical="center" wrapText="1"/>
    </xf>
    <xf numFmtId="15" fontId="28" fillId="0" borderId="0" xfId="0" applyNumberFormat="1" applyFont="1" applyFill="1" applyBorder="1" applyAlignment="1" applyProtection="1"/>
    <xf numFmtId="15" fontId="28" fillId="0" borderId="0" xfId="0" applyNumberFormat="1" applyFont="1" applyFill="1" applyBorder="1" applyAlignment="1" applyProtection="1">
      <alignment horizontal="center" wrapText="1"/>
    </xf>
    <xf numFmtId="0" fontId="28" fillId="0" borderId="0" xfId="0" applyFont="1" applyFill="1" applyBorder="1" applyProtection="1"/>
    <xf numFmtId="0" fontId="0" fillId="0" borderId="0" xfId="0" applyFill="1" applyBorder="1" applyAlignment="1" applyProtection="1">
      <alignment horizontal="center"/>
    </xf>
    <xf numFmtId="0" fontId="28" fillId="0" borderId="0" xfId="0" applyFont="1" applyFill="1" applyBorder="1" applyAlignment="1" applyProtection="1"/>
    <xf numFmtId="0" fontId="0" fillId="0" borderId="22" xfId="0" applyBorder="1" applyAlignment="1" applyProtection="1">
      <alignment horizontal="center" wrapText="1"/>
    </xf>
    <xf numFmtId="0" fontId="45" fillId="0" borderId="0" xfId="0" applyFont="1" applyProtection="1"/>
    <xf numFmtId="0" fontId="45" fillId="0" borderId="0" xfId="0" applyFont="1" applyAlignment="1" applyProtection="1">
      <alignment horizontal="right"/>
    </xf>
    <xf numFmtId="0" fontId="45" fillId="0" borderId="0" xfId="0" applyFont="1" applyBorder="1" applyProtection="1"/>
    <xf numFmtId="0" fontId="47" fillId="0" borderId="0" xfId="0" applyFont="1" applyBorder="1" applyAlignment="1" applyProtection="1">
      <alignment horizontal="left" vertical="center"/>
    </xf>
    <xf numFmtId="0" fontId="47" fillId="0" borderId="0" xfId="0" applyFont="1" applyBorder="1" applyAlignment="1" applyProtection="1">
      <alignment horizontal="left"/>
    </xf>
    <xf numFmtId="166" fontId="47" fillId="0" borderId="0" xfId="0" applyNumberFormat="1" applyFont="1" applyBorder="1" applyAlignment="1" applyProtection="1">
      <alignment horizontal="left"/>
    </xf>
    <xf numFmtId="0" fontId="48" fillId="0" borderId="0" xfId="0" applyFont="1" applyProtection="1"/>
    <xf numFmtId="0" fontId="49" fillId="0" borderId="0" xfId="0" applyFont="1" applyFill="1" applyBorder="1" applyProtection="1"/>
    <xf numFmtId="0" fontId="50" fillId="0" borderId="0" xfId="0" applyFont="1" applyFill="1" applyBorder="1" applyProtection="1"/>
    <xf numFmtId="0" fontId="52" fillId="0" borderId="0" xfId="0" applyFont="1" applyFill="1" applyBorder="1" applyAlignment="1" applyProtection="1">
      <alignment horizontal="right"/>
    </xf>
    <xf numFmtId="0" fontId="53" fillId="0" borderId="0" xfId="0" applyFont="1" applyFill="1" applyBorder="1" applyAlignment="1" applyProtection="1">
      <alignment horizontal="center"/>
    </xf>
    <xf numFmtId="0" fontId="36" fillId="0" borderId="0" xfId="0" applyFont="1" applyBorder="1" applyAlignment="1" applyProtection="1">
      <alignment horizontal="center" vertical="center"/>
    </xf>
    <xf numFmtId="0" fontId="54" fillId="20" borderId="0" xfId="0" applyFont="1" applyFill="1" applyBorder="1" applyAlignment="1" applyProtection="1">
      <alignment horizontal="left" vertical="center"/>
    </xf>
    <xf numFmtId="3" fontId="59" fillId="0" borderId="0" xfId="0" applyNumberFormat="1" applyFont="1" applyFill="1" applyBorder="1" applyAlignment="1" applyProtection="1">
      <alignment horizontal="right" vertical="center"/>
    </xf>
    <xf numFmtId="0" fontId="60" fillId="20" borderId="0" xfId="0" applyFont="1" applyFill="1" applyBorder="1" applyAlignment="1" applyProtection="1">
      <alignment horizontal="left" vertical="center"/>
    </xf>
    <xf numFmtId="168" fontId="54" fillId="20" borderId="0" xfId="0" applyNumberFormat="1" applyFont="1" applyFill="1" applyBorder="1" applyAlignment="1" applyProtection="1">
      <alignment vertical="center"/>
    </xf>
    <xf numFmtId="0" fontId="55" fillId="20" borderId="0" xfId="0" applyNumberFormat="1" applyFont="1" applyFill="1" applyBorder="1" applyAlignment="1" applyProtection="1">
      <alignment horizontal="right"/>
    </xf>
    <xf numFmtId="0" fontId="65" fillId="20" borderId="0" xfId="0" applyFont="1" applyFill="1" applyBorder="1" applyAlignment="1" applyProtection="1">
      <alignment horizontal="center" vertical="center"/>
    </xf>
    <xf numFmtId="0" fontId="56" fillId="20" borderId="0" xfId="0" applyFont="1" applyFill="1" applyBorder="1" applyAlignment="1" applyProtection="1">
      <alignment horizontal="center" vertical="center"/>
    </xf>
    <xf numFmtId="167" fontId="54" fillId="20" borderId="0" xfId="56" applyNumberFormat="1" applyFont="1" applyFill="1" applyBorder="1" applyAlignment="1" applyProtection="1">
      <alignment horizontal="right"/>
    </xf>
    <xf numFmtId="9" fontId="57" fillId="20" borderId="0" xfId="0" applyNumberFormat="1" applyFont="1" applyFill="1" applyBorder="1" applyProtection="1"/>
    <xf numFmtId="0" fontId="58" fillId="20" borderId="0" xfId="0" applyFont="1" applyFill="1" applyBorder="1" applyAlignment="1" applyProtection="1">
      <alignment horizontal="center" vertical="center"/>
    </xf>
    <xf numFmtId="9" fontId="57" fillId="20" borderId="0" xfId="0" applyNumberFormat="1" applyFont="1" applyFill="1" applyBorder="1" applyAlignment="1" applyProtection="1">
      <alignment horizontal="left"/>
    </xf>
    <xf numFmtId="0" fontId="6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indent="1"/>
    </xf>
    <xf numFmtId="0" fontId="55" fillId="0" borderId="31" xfId="0" applyNumberFormat="1" applyFont="1" applyFill="1" applyBorder="1" applyAlignment="1" applyProtection="1">
      <alignment horizontal="right"/>
    </xf>
    <xf numFmtId="0" fontId="55" fillId="0" borderId="32" xfId="0" applyNumberFormat="1" applyFont="1" applyFill="1" applyBorder="1" applyAlignment="1" applyProtection="1">
      <alignment horizontal="right"/>
    </xf>
    <xf numFmtId="0" fontId="55" fillId="0" borderId="33" xfId="0" applyNumberFormat="1" applyFont="1" applyFill="1" applyBorder="1" applyAlignment="1" applyProtection="1">
      <alignment horizontal="right"/>
    </xf>
    <xf numFmtId="0" fontId="64" fillId="0" borderId="0" xfId="0" applyFont="1" applyFill="1" applyBorder="1" applyAlignment="1" applyProtection="1">
      <alignment horizontal="center"/>
    </xf>
    <xf numFmtId="0" fontId="55" fillId="0" borderId="0" xfId="0" applyNumberFormat="1" applyFont="1" applyFill="1" applyBorder="1" applyAlignment="1" applyProtection="1">
      <alignment horizontal="right"/>
    </xf>
    <xf numFmtId="0" fontId="65" fillId="0" borderId="0" xfId="0" applyFont="1" applyFill="1" applyBorder="1" applyAlignment="1" applyProtection="1">
      <alignment horizontal="center" vertical="center"/>
    </xf>
    <xf numFmtId="9" fontId="68" fillId="0" borderId="0" xfId="0" applyNumberFormat="1" applyFont="1" applyFill="1" applyBorder="1" applyAlignment="1" applyProtection="1"/>
    <xf numFmtId="9" fontId="68" fillId="0" borderId="0" xfId="0" applyNumberFormat="1" applyFont="1" applyFill="1" applyBorder="1" applyAlignment="1" applyProtection="1">
      <alignment horizontal="center"/>
    </xf>
    <xf numFmtId="0" fontId="55" fillId="0" borderId="34" xfId="0" applyNumberFormat="1" applyFont="1" applyFill="1" applyBorder="1" applyAlignment="1" applyProtection="1">
      <alignment horizontal="right"/>
    </xf>
    <xf numFmtId="9" fontId="57" fillId="0" borderId="0" xfId="0" applyNumberFormat="1" applyFont="1" applyFill="1" applyBorder="1" applyProtection="1"/>
    <xf numFmtId="0" fontId="55" fillId="0" borderId="35" xfId="0" applyNumberFormat="1" applyFont="1" applyFill="1" applyBorder="1" applyAlignment="1" applyProtection="1">
      <alignment horizontal="right"/>
    </xf>
    <xf numFmtId="0" fontId="55" fillId="0" borderId="36" xfId="0" applyNumberFormat="1" applyFont="1" applyFill="1" applyBorder="1" applyAlignment="1" applyProtection="1">
      <alignment horizontal="right"/>
    </xf>
    <xf numFmtId="0" fontId="36" fillId="0" borderId="37" xfId="0" applyNumberFormat="1" applyFont="1" applyFill="1" applyBorder="1" applyAlignment="1" applyProtection="1">
      <alignment vertical="center"/>
    </xf>
    <xf numFmtId="0" fontId="36" fillId="0" borderId="38" xfId="0" applyNumberFormat="1" applyFont="1" applyFill="1" applyBorder="1" applyAlignment="1" applyProtection="1">
      <alignment vertical="center"/>
    </xf>
    <xf numFmtId="0" fontId="36" fillId="0" borderId="39" xfId="0" applyNumberFormat="1" applyFont="1" applyFill="1" applyBorder="1" applyAlignment="1" applyProtection="1">
      <alignment vertical="center"/>
    </xf>
    <xf numFmtId="0" fontId="46" fillId="0" borderId="0" xfId="0" applyFont="1" applyProtection="1"/>
    <xf numFmtId="0" fontId="67" fillId="0" borderId="0" xfId="0" applyFont="1" applyProtection="1"/>
    <xf numFmtId="0" fontId="61" fillId="0" borderId="0" xfId="0" applyFont="1" applyProtection="1"/>
    <xf numFmtId="0" fontId="75" fillId="0" borderId="0" xfId="0" applyFont="1" applyBorder="1" applyAlignment="1" applyProtection="1">
      <alignment wrapText="1"/>
    </xf>
    <xf numFmtId="0" fontId="71" fillId="0" borderId="0" xfId="0" applyFont="1" applyFill="1" applyBorder="1" applyAlignment="1" applyProtection="1"/>
    <xf numFmtId="43" fontId="17" fillId="0" borderId="0" xfId="0" applyNumberFormat="1" applyFont="1"/>
    <xf numFmtId="0" fontId="30" fillId="0" borderId="0" xfId="0" applyNumberFormat="1" applyFont="1" applyAlignment="1" applyProtection="1">
      <alignment horizontal="center"/>
    </xf>
    <xf numFmtId="0" fontId="30" fillId="0" borderId="0" xfId="0" applyFont="1" applyAlignment="1" applyProtection="1">
      <alignment horizontal="center"/>
    </xf>
    <xf numFmtId="15" fontId="30"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9" fillId="0" borderId="0" xfId="0" applyNumberFormat="1" applyFont="1" applyBorder="1" applyProtection="1"/>
    <xf numFmtId="43" fontId="39" fillId="0" borderId="0" xfId="0" applyNumberFormat="1" applyFont="1" applyProtection="1"/>
    <xf numFmtId="165" fontId="8" fillId="0" borderId="0" xfId="28" applyNumberFormat="1" applyFont="1" applyFill="1" applyBorder="1" applyAlignment="1" applyProtection="1">
      <protection locked="0"/>
    </xf>
    <xf numFmtId="165" fontId="8" fillId="0" borderId="0" xfId="28" applyNumberFormat="1" applyFont="1" applyFill="1" applyBorder="1" applyProtection="1">
      <protection locked="0"/>
    </xf>
    <xf numFmtId="0" fontId="0" fillId="0" borderId="0" xfId="0" applyBorder="1" applyAlignment="1">
      <alignment horizontal="center"/>
    </xf>
    <xf numFmtId="0" fontId="17" fillId="20" borderId="0" xfId="0" applyFont="1" applyFill="1"/>
    <xf numFmtId="164" fontId="17" fillId="20" borderId="0" xfId="0" applyNumberFormat="1" applyFont="1" applyFill="1"/>
    <xf numFmtId="165" fontId="17" fillId="20" borderId="0" xfId="0" applyNumberFormat="1" applyFont="1" applyFill="1"/>
    <xf numFmtId="3" fontId="17" fillId="20" borderId="0" xfId="0" applyNumberFormat="1" applyFont="1" applyFill="1" applyProtection="1"/>
    <xf numFmtId="164" fontId="17" fillId="20" borderId="0" xfId="0" applyNumberFormat="1" applyFont="1" applyFill="1" applyProtection="1"/>
    <xf numFmtId="0" fontId="36" fillId="0" borderId="0" xfId="0" applyFont="1" applyFill="1" applyAlignment="1" applyProtection="1">
      <alignment horizontal="left"/>
      <protection locked="0"/>
    </xf>
    <xf numFmtId="0" fontId="36" fillId="0" borderId="0" xfId="0" applyFont="1" applyFill="1" applyBorder="1" applyAlignment="1" applyProtection="1">
      <alignment horizontal="left"/>
      <protection locked="0"/>
    </xf>
    <xf numFmtId="0" fontId="30" fillId="0" borderId="0" xfId="0" applyFont="1" applyFill="1" applyBorder="1" applyAlignment="1">
      <alignment vertical="center" wrapText="1"/>
    </xf>
    <xf numFmtId="0" fontId="30" fillId="0" borderId="0" xfId="0" applyFont="1" applyFill="1" applyBorder="1" applyAlignment="1">
      <alignment horizontal="center"/>
    </xf>
    <xf numFmtId="0" fontId="0" fillId="20" borderId="0" xfId="0" applyFill="1" applyBorder="1" applyAlignment="1">
      <alignment horizontal="center"/>
    </xf>
    <xf numFmtId="0" fontId="30" fillId="0" borderId="40" xfId="0" applyFont="1" applyFill="1" applyBorder="1" applyAlignment="1" applyProtection="1">
      <alignment horizontal="center" wrapText="1"/>
    </xf>
    <xf numFmtId="0" fontId="30" fillId="0" borderId="41" xfId="0" applyFont="1" applyFill="1" applyBorder="1" applyAlignment="1" applyProtection="1">
      <alignment horizontal="center" wrapText="1"/>
    </xf>
    <xf numFmtId="0" fontId="0" fillId="0" borderId="41" xfId="0" applyBorder="1" applyProtection="1"/>
    <xf numFmtId="43" fontId="19" fillId="0" borderId="0" xfId="47" applyFont="1" applyFill="1" applyAlignment="1" applyProtection="1">
      <alignment horizontal="center" vertical="center"/>
    </xf>
    <xf numFmtId="43" fontId="18" fillId="0" borderId="0" xfId="47" applyFont="1" applyFill="1" applyAlignment="1" applyProtection="1">
      <alignment vertical="center"/>
    </xf>
    <xf numFmtId="0" fontId="86" fillId="0" borderId="0" xfId="0" applyFont="1"/>
    <xf numFmtId="43" fontId="16" fillId="0" borderId="0" xfId="0" applyNumberFormat="1" applyFont="1" applyAlignment="1" applyProtection="1">
      <alignment horizontal="center"/>
    </xf>
    <xf numFmtId="0" fontId="14" fillId="0" borderId="0" xfId="0" applyFont="1"/>
    <xf numFmtId="0" fontId="0" fillId="20" borderId="0" xfId="0" applyFill="1" applyProtection="1"/>
    <xf numFmtId="0" fontId="0" fillId="20" borderId="42" xfId="0" applyFill="1" applyBorder="1" applyProtection="1"/>
    <xf numFmtId="43" fontId="89" fillId="0" borderId="0" xfId="0" applyNumberFormat="1" applyFont="1"/>
    <xf numFmtId="0" fontId="89" fillId="0" borderId="0" xfId="0" applyFont="1"/>
    <xf numFmtId="43" fontId="0" fillId="0" borderId="0" xfId="0" quotePrefix="1" applyNumberFormat="1"/>
    <xf numFmtId="43" fontId="0" fillId="0" borderId="0" xfId="0" applyNumberFormat="1"/>
    <xf numFmtId="0" fontId="36" fillId="0" borderId="43" xfId="0" applyNumberFormat="1" applyFont="1" applyFill="1" applyBorder="1" applyAlignment="1" applyProtection="1">
      <alignment vertical="center"/>
    </xf>
    <xf numFmtId="43" fontId="130" fillId="0" borderId="0" xfId="52" applyFill="1" applyBorder="1" applyAlignment="1" applyProtection="1">
      <alignment horizontal="center"/>
    </xf>
    <xf numFmtId="0" fontId="36" fillId="0" borderId="0" xfId="0" quotePrefix="1" applyFont="1" applyProtection="1"/>
    <xf numFmtId="43" fontId="91" fillId="0" borderId="28" xfId="61" applyFont="1" applyFill="1" applyBorder="1" applyAlignment="1" applyProtection="1"/>
    <xf numFmtId="43" fontId="11" fillId="0" borderId="28" xfId="61" applyFont="1" applyFill="1" applyBorder="1" applyAlignment="1" applyProtection="1">
      <alignment vertical="center"/>
    </xf>
    <xf numFmtId="3" fontId="69" fillId="22" borderId="10" xfId="0" applyNumberFormat="1" applyFont="1" applyFill="1" applyBorder="1" applyAlignment="1" applyProtection="1">
      <alignment vertical="center"/>
      <protection locked="0"/>
    </xf>
    <xf numFmtId="0" fontId="69" fillId="23" borderId="10" xfId="0" applyFont="1" applyFill="1" applyBorder="1" applyProtection="1"/>
    <xf numFmtId="0" fontId="4" fillId="0" borderId="44" xfId="0" applyFont="1" applyFill="1" applyBorder="1" applyAlignment="1" applyProtection="1">
      <alignment horizontal="center"/>
    </xf>
    <xf numFmtId="0" fontId="69" fillId="0" borderId="10" xfId="0" applyFont="1" applyFill="1" applyBorder="1" applyAlignment="1" applyProtection="1">
      <alignment horizontal="center"/>
    </xf>
    <xf numFmtId="0" fontId="69" fillId="23" borderId="10" xfId="0" applyFont="1" applyFill="1" applyBorder="1" applyAlignment="1" applyProtection="1">
      <alignment horizontal="center"/>
    </xf>
    <xf numFmtId="0" fontId="3" fillId="0" borderId="0" xfId="0" applyFont="1"/>
    <xf numFmtId="0" fontId="92" fillId="0" borderId="0" xfId="0" applyFont="1"/>
    <xf numFmtId="43" fontId="93" fillId="0" borderId="28" xfId="61" applyFont="1" applyFill="1" applyBorder="1" applyAlignment="1" applyProtection="1">
      <alignment vertical="center"/>
    </xf>
    <xf numFmtId="15" fontId="38" fillId="0" borderId="0" xfId="0" applyNumberFormat="1" applyFont="1" applyAlignment="1" applyProtection="1">
      <alignment horizontal="center"/>
    </xf>
    <xf numFmtId="1" fontId="23" fillId="24" borderId="10" xfId="0" applyNumberFormat="1" applyFont="1" applyFill="1" applyBorder="1" applyAlignment="1" applyProtection="1">
      <alignment horizontal="center"/>
      <protection locked="0"/>
    </xf>
    <xf numFmtId="1" fontId="23" fillId="24" borderId="45"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5" fontId="0" fillId="0" borderId="0" xfId="0" applyNumberFormat="1" applyProtection="1"/>
    <xf numFmtId="43" fontId="22" fillId="0" borderId="0" xfId="50" applyFont="1" applyFill="1" applyAlignment="1" applyProtection="1">
      <alignment horizontal="right" vertical="center"/>
    </xf>
    <xf numFmtId="0" fontId="98" fillId="0" borderId="0" xfId="0" applyFont="1" applyFill="1" applyBorder="1" applyAlignment="1" applyProtection="1">
      <alignment horizontal="right"/>
    </xf>
    <xf numFmtId="43" fontId="99" fillId="0" borderId="14" xfId="61" applyFont="1" applyFill="1" applyBorder="1" applyAlignment="1" applyProtection="1">
      <alignment horizontal="left" vertical="center"/>
    </xf>
    <xf numFmtId="0" fontId="100" fillId="0" borderId="0" xfId="0" applyFont="1" applyFill="1" applyBorder="1" applyProtection="1"/>
    <xf numFmtId="0" fontId="98" fillId="0" borderId="0" xfId="0" applyFont="1" applyBorder="1" applyProtection="1"/>
    <xf numFmtId="3" fontId="8" fillId="0" borderId="0" xfId="0" applyNumberFormat="1" applyFont="1" applyAlignment="1" applyProtection="1">
      <alignment horizontal="right"/>
    </xf>
    <xf numFmtId="15" fontId="97" fillId="0" borderId="0" xfId="0" applyNumberFormat="1" applyFont="1" applyFill="1" applyBorder="1" applyAlignment="1" applyProtection="1">
      <alignment horizontal="left"/>
    </xf>
    <xf numFmtId="0" fontId="103" fillId="0" borderId="0" xfId="0" applyFont="1" applyFill="1" applyBorder="1" applyAlignment="1" applyProtection="1">
      <alignment horizontal="center" wrapText="1"/>
    </xf>
    <xf numFmtId="0" fontId="98" fillId="0" borderId="0" xfId="0" applyFont="1" applyFill="1" applyBorder="1" applyAlignment="1" applyProtection="1">
      <alignment horizontal="center"/>
    </xf>
    <xf numFmtId="3" fontId="4" fillId="22" borderId="10" xfId="0" applyNumberFormat="1" applyFont="1" applyFill="1" applyBorder="1" applyAlignment="1" applyProtection="1">
      <alignment vertical="center"/>
      <protection locked="0"/>
    </xf>
    <xf numFmtId="0" fontId="0" fillId="0" borderId="0" xfId="0" quotePrefix="1" applyProtection="1"/>
    <xf numFmtId="15" fontId="34" fillId="0" borderId="46" xfId="0" applyNumberFormat="1" applyFont="1" applyBorder="1" applyAlignment="1" applyProtection="1">
      <alignment horizontal="center"/>
    </xf>
    <xf numFmtId="15" fontId="31" fillId="0" borderId="0" xfId="0" applyNumberFormat="1" applyFont="1" applyFill="1" applyBorder="1" applyAlignment="1" applyProtection="1">
      <alignment horizontal="center" vertical="center" wrapText="1"/>
    </xf>
    <xf numFmtId="0" fontId="79" fillId="0" borderId="47" xfId="0" applyFont="1" applyFill="1" applyBorder="1" applyAlignment="1" applyProtection="1">
      <alignment horizontal="center" vertical="center"/>
    </xf>
    <xf numFmtId="0" fontId="111" fillId="0" borderId="0" xfId="0" applyFont="1" applyBorder="1" applyAlignment="1" applyProtection="1">
      <alignment horizontal="right"/>
    </xf>
    <xf numFmtId="0" fontId="111" fillId="0" borderId="0" xfId="0" applyFont="1" applyAlignment="1" applyProtection="1">
      <alignment horizontal="right"/>
    </xf>
    <xf numFmtId="0" fontId="111" fillId="0" borderId="48" xfId="0" applyFont="1" applyBorder="1" applyAlignment="1" applyProtection="1">
      <alignment horizontal="right"/>
    </xf>
    <xf numFmtId="43" fontId="110" fillId="0" borderId="0" xfId="39" applyFont="1" applyFill="1" applyAlignment="1" applyProtection="1">
      <alignment vertical="center"/>
    </xf>
    <xf numFmtId="0" fontId="111" fillId="0" borderId="0" xfId="0" applyFont="1" applyProtection="1"/>
    <xf numFmtId="0" fontId="111" fillId="0" borderId="0" xfId="0" applyFont="1" applyBorder="1" applyProtection="1"/>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98" fillId="0" borderId="0" xfId="0" applyNumberFormat="1" applyFont="1" applyFill="1" applyBorder="1" applyAlignment="1" applyProtection="1">
      <alignment horizontal="center"/>
    </xf>
    <xf numFmtId="0" fontId="0" fillId="0" borderId="0" xfId="0" applyFill="1" applyBorder="1" applyProtection="1">
      <protection locked="0"/>
    </xf>
    <xf numFmtId="0" fontId="95" fillId="0" borderId="0" xfId="0" applyFont="1" applyFill="1" applyBorder="1" applyAlignment="1" applyProtection="1">
      <alignment horizontal="center" vertical="center"/>
    </xf>
    <xf numFmtId="0" fontId="8" fillId="0" borderId="49" xfId="0" applyFont="1" applyBorder="1" applyAlignment="1" applyProtection="1"/>
    <xf numFmtId="0" fontId="8" fillId="0" borderId="50" xfId="0" applyFont="1" applyBorder="1" applyAlignment="1" applyProtection="1"/>
    <xf numFmtId="0" fontId="27" fillId="0" borderId="51" xfId="0" applyFont="1" applyBorder="1" applyAlignment="1" applyProtection="1">
      <alignment vertical="distributed"/>
    </xf>
    <xf numFmtId="15" fontId="29" fillId="0" borderId="52" xfId="0" applyNumberFormat="1" applyFont="1" applyFill="1" applyBorder="1" applyAlignment="1" applyProtection="1">
      <alignment horizontal="center" vertical="center" wrapText="1"/>
    </xf>
    <xf numFmtId="0" fontId="8" fillId="0" borderId="0" xfId="0" applyFont="1" applyFill="1" applyBorder="1" applyAlignment="1" applyProtection="1">
      <protection locked="0"/>
    </xf>
    <xf numFmtId="0" fontId="106" fillId="0" borderId="0" xfId="0" applyFont="1" applyFill="1" applyBorder="1" applyAlignment="1" applyProtection="1">
      <alignment horizontal="left"/>
      <protection locked="0"/>
    </xf>
    <xf numFmtId="0" fontId="28" fillId="0" borderId="53" xfId="0" applyFont="1" applyFill="1" applyBorder="1" applyAlignment="1" applyProtection="1"/>
    <xf numFmtId="15" fontId="28" fillId="0" borderId="10" xfId="0" applyNumberFormat="1" applyFont="1" applyFill="1" applyBorder="1" applyAlignment="1" applyProtection="1">
      <alignment horizontal="center"/>
    </xf>
    <xf numFmtId="15" fontId="28" fillId="0" borderId="54" xfId="0" applyNumberFormat="1" applyFont="1" applyFill="1" applyBorder="1" applyAlignment="1" applyProtection="1">
      <alignment horizontal="center"/>
    </xf>
    <xf numFmtId="0" fontId="34" fillId="25" borderId="55" xfId="0" applyFont="1" applyFill="1" applyBorder="1" applyAlignment="1" applyProtection="1">
      <alignment horizontal="centerContinuous"/>
    </xf>
    <xf numFmtId="15" fontId="107" fillId="0" borderId="41" xfId="0" applyNumberFormat="1" applyFont="1" applyFill="1" applyBorder="1" applyAlignment="1" applyProtection="1">
      <alignment horizontal="center" wrapText="1"/>
    </xf>
    <xf numFmtId="15" fontId="107" fillId="0" borderId="56" xfId="0" applyNumberFormat="1" applyFont="1" applyFill="1" applyBorder="1" applyAlignment="1" applyProtection="1">
      <alignment horizontal="center" wrapText="1"/>
    </xf>
    <xf numFmtId="0" fontId="39" fillId="0" borderId="53" xfId="0" applyFont="1" applyFill="1" applyBorder="1" applyAlignment="1" applyProtection="1">
      <alignment horizontal="center"/>
    </xf>
    <xf numFmtId="0" fontId="39" fillId="0" borderId="57" xfId="0" applyFont="1" applyFill="1" applyBorder="1" applyAlignment="1" applyProtection="1">
      <alignment horizontal="center"/>
    </xf>
    <xf numFmtId="0" fontId="34" fillId="25" borderId="58"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97" fillId="0" borderId="0" xfId="0" applyFont="1" applyFill="1" applyBorder="1" applyAlignment="1" applyProtection="1">
      <alignment horizontal="center"/>
    </xf>
    <xf numFmtId="0" fontId="102"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5" xfId="0" applyNumberFormat="1" applyFill="1" applyBorder="1" applyAlignment="1" applyProtection="1">
      <alignment horizontal="center"/>
      <protection locked="0"/>
    </xf>
    <xf numFmtId="0" fontId="0" fillId="0" borderId="59" xfId="0" applyBorder="1" applyAlignment="1" applyProtection="1">
      <alignment horizontal="center"/>
    </xf>
    <xf numFmtId="0" fontId="0" fillId="0" borderId="53" xfId="0" applyBorder="1" applyAlignment="1" applyProtection="1">
      <alignment horizontal="center" wrapText="1"/>
    </xf>
    <xf numFmtId="0" fontId="0" fillId="0" borderId="41" xfId="0" applyFill="1" applyBorder="1" applyAlignment="1" applyProtection="1">
      <alignment horizontal="center"/>
    </xf>
    <xf numFmtId="0" fontId="3" fillId="0" borderId="40" xfId="0" applyFont="1" applyFill="1" applyBorder="1" applyAlignment="1" applyProtection="1">
      <alignment horizontal="center" wrapText="1"/>
    </xf>
    <xf numFmtId="0" fontId="30" fillId="0" borderId="40" xfId="0" applyFont="1" applyBorder="1" applyAlignment="1">
      <alignment horizontal="center" wrapText="1"/>
    </xf>
    <xf numFmtId="3" fontId="69" fillId="22" borderId="60" xfId="0" applyNumberFormat="1" applyFont="1" applyFill="1" applyBorder="1" applyAlignment="1" applyProtection="1">
      <alignment vertical="center"/>
      <protection locked="0"/>
    </xf>
    <xf numFmtId="0" fontId="69" fillId="0" borderId="61" xfId="0" applyFont="1" applyFill="1" applyBorder="1" applyAlignment="1" applyProtection="1">
      <alignment horizontal="center"/>
    </xf>
    <xf numFmtId="0" fontId="79" fillId="0" borderId="62" xfId="0" applyFont="1" applyFill="1" applyBorder="1" applyAlignment="1" applyProtection="1">
      <alignment horizontal="center" vertical="center"/>
    </xf>
    <xf numFmtId="43" fontId="112" fillId="0" borderId="20" xfId="61" applyFont="1" applyFill="1" applyBorder="1" applyAlignment="1" applyProtection="1">
      <alignment vertical="center"/>
    </xf>
    <xf numFmtId="0" fontId="26" fillId="0" borderId="0" xfId="0" applyFont="1" applyProtection="1"/>
    <xf numFmtId="0" fontId="0" fillId="0" borderId="10" xfId="0" applyBorder="1" applyAlignment="1" applyProtection="1">
      <alignment horizontal="center"/>
    </xf>
    <xf numFmtId="43" fontId="107" fillId="0" borderId="0" xfId="0" applyNumberFormat="1" applyFont="1" applyBorder="1" applyAlignment="1" applyProtection="1">
      <alignment vertical="center" wrapText="1"/>
    </xf>
    <xf numFmtId="0" fontId="107" fillId="0" borderId="0" xfId="0" applyFont="1" applyFill="1" applyBorder="1" applyAlignment="1" applyProtection="1">
      <alignment wrapText="1"/>
    </xf>
    <xf numFmtId="0" fontId="30" fillId="0" borderId="63" xfId="0" applyFont="1" applyFill="1" applyBorder="1" applyAlignment="1" applyProtection="1">
      <alignment wrapText="1"/>
    </xf>
    <xf numFmtId="0" fontId="36" fillId="0" borderId="64" xfId="0" applyFont="1" applyFill="1" applyBorder="1" applyAlignment="1" applyProtection="1">
      <alignment horizontal="center" wrapText="1"/>
    </xf>
    <xf numFmtId="0" fontId="23" fillId="20" borderId="29" xfId="0" applyFont="1" applyFill="1" applyBorder="1" applyAlignment="1" applyProtection="1"/>
    <xf numFmtId="0" fontId="23" fillId="20" borderId="65" xfId="0" applyFont="1" applyFill="1" applyBorder="1" applyAlignment="1" applyProtection="1"/>
    <xf numFmtId="0" fontId="30" fillId="0" borderId="0" xfId="0" applyFont="1" applyFill="1" applyBorder="1" applyAlignment="1" applyProtection="1">
      <alignment wrapText="1"/>
    </xf>
    <xf numFmtId="1" fontId="0" fillId="20" borderId="10" xfId="0" applyNumberFormat="1" applyFill="1" applyBorder="1" applyAlignment="1" applyProtection="1">
      <alignment horizontal="center"/>
    </xf>
    <xf numFmtId="1" fontId="0" fillId="20" borderId="66" xfId="0" applyNumberFormat="1" applyFill="1" applyBorder="1" applyAlignment="1" applyProtection="1">
      <alignment horizontal="center"/>
    </xf>
    <xf numFmtId="0" fontId="0" fillId="0" borderId="66" xfId="0" applyBorder="1" applyAlignment="1" applyProtection="1">
      <alignment horizontal="center"/>
    </xf>
    <xf numFmtId="9" fontId="109" fillId="26" borderId="10" xfId="56" applyFont="1" applyFill="1" applyBorder="1" applyAlignment="1" applyProtection="1">
      <alignment horizontal="center" vertical="center" wrapText="1"/>
    </xf>
    <xf numFmtId="43" fontId="30" fillId="0" borderId="0" xfId="0" applyNumberFormat="1" applyFont="1" applyAlignment="1" applyProtection="1"/>
    <xf numFmtId="15" fontId="30" fillId="0" borderId="0" xfId="0" applyNumberFormat="1" applyFont="1"/>
    <xf numFmtId="0" fontId="0" fillId="0" borderId="28" xfId="0" applyFill="1" applyBorder="1" applyProtection="1"/>
    <xf numFmtId="43" fontId="113" fillId="0" borderId="28" xfId="61" applyFont="1" applyFill="1" applyBorder="1" applyAlignment="1" applyProtection="1">
      <alignment vertical="center"/>
    </xf>
    <xf numFmtId="0" fontId="0" fillId="0" borderId="28" xfId="0" applyBorder="1" applyProtection="1"/>
    <xf numFmtId="0" fontId="0" fillId="0" borderId="28" xfId="0" applyBorder="1"/>
    <xf numFmtId="9" fontId="17" fillId="0" borderId="0" xfId="56" applyFont="1" applyProtection="1"/>
    <xf numFmtId="43" fontId="26" fillId="24" borderId="67" xfId="58" applyFont="1" applyFill="1" applyBorder="1" applyAlignment="1" applyProtection="1">
      <alignment horizontal="center"/>
    </xf>
    <xf numFmtId="15" fontId="26" fillId="24" borderId="67" xfId="58" applyNumberFormat="1" applyFont="1" applyFill="1" applyBorder="1" applyAlignment="1" applyProtection="1">
      <alignment horizontal="center"/>
    </xf>
    <xf numFmtId="43" fontId="89" fillId="0" borderId="0" xfId="0" applyNumberFormat="1" applyFont="1" applyAlignment="1"/>
    <xf numFmtId="0" fontId="36" fillId="0" borderId="40" xfId="0" applyFont="1" applyFill="1" applyBorder="1" applyAlignment="1" applyProtection="1">
      <alignment horizontal="center" wrapText="1"/>
    </xf>
    <xf numFmtId="0" fontId="69" fillId="0" borderId="68" xfId="0" applyFont="1" applyFill="1" applyBorder="1" applyProtection="1"/>
    <xf numFmtId="0" fontId="32" fillId="27" borderId="0" xfId="0" applyFont="1" applyFill="1" applyBorder="1" applyAlignment="1" applyProtection="1">
      <alignment horizontal="left"/>
      <protection locked="0"/>
    </xf>
    <xf numFmtId="0" fontId="36" fillId="27" borderId="0" xfId="0" applyFont="1" applyFill="1" applyBorder="1" applyAlignment="1" applyProtection="1">
      <alignment horizontal="left"/>
      <protection locked="0"/>
    </xf>
    <xf numFmtId="0" fontId="36" fillId="27" borderId="0" xfId="0" applyFont="1" applyFill="1" applyAlignment="1" applyProtection="1">
      <alignment horizontal="left"/>
      <protection locked="0"/>
    </xf>
    <xf numFmtId="49" fontId="0" fillId="0" borderId="0" xfId="0" applyNumberFormat="1" applyProtection="1"/>
    <xf numFmtId="0" fontId="0" fillId="24" borderId="45"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3" fillId="0" borderId="10" xfId="28" applyNumberFormat="1" applyFont="1" applyFill="1" applyBorder="1" applyAlignment="1" applyProtection="1">
      <alignment horizontal="right"/>
    </xf>
    <xf numFmtId="3" fontId="0" fillId="24" borderId="10" xfId="0" applyNumberFormat="1" applyFill="1" applyBorder="1" applyProtection="1">
      <protection locked="0"/>
    </xf>
    <xf numFmtId="3" fontId="0" fillId="0" borderId="10" xfId="0" applyNumberFormat="1" applyFill="1" applyBorder="1" applyProtection="1"/>
    <xf numFmtId="3" fontId="0" fillId="24" borderId="66" xfId="0" applyNumberFormat="1" applyFill="1" applyBorder="1" applyProtection="1">
      <protection locked="0"/>
    </xf>
    <xf numFmtId="170" fontId="23"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4" xfId="0" applyNumberFormat="1" applyFill="1" applyBorder="1" applyAlignment="1" applyProtection="1">
      <alignment horizontal="center"/>
      <protection locked="0"/>
    </xf>
    <xf numFmtId="1" fontId="0" fillId="25" borderId="69" xfId="0" applyNumberFormat="1" applyFill="1" applyBorder="1" applyAlignment="1" applyProtection="1">
      <alignment horizontal="center"/>
      <protection locked="0"/>
    </xf>
    <xf numFmtId="1" fontId="0" fillId="25" borderId="70" xfId="0" applyNumberFormat="1" applyFill="1" applyBorder="1" applyAlignment="1" applyProtection="1">
      <alignment horizontal="center"/>
      <protection locked="0"/>
    </xf>
    <xf numFmtId="164" fontId="34" fillId="19" borderId="71" xfId="0" applyNumberFormat="1" applyFont="1" applyFill="1" applyBorder="1" applyAlignment="1" applyProtection="1">
      <alignment horizontal="center"/>
      <protection locked="0"/>
    </xf>
    <xf numFmtId="164" fontId="34" fillId="19" borderId="72" xfId="0" applyNumberFormat="1" applyFont="1" applyFill="1" applyBorder="1" applyAlignment="1" applyProtection="1">
      <alignment horizontal="center"/>
      <protection locked="0"/>
    </xf>
    <xf numFmtId="164" fontId="34"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7" fillId="0" borderId="0" xfId="0" applyNumberFormat="1" applyFont="1"/>
    <xf numFmtId="0" fontId="0" fillId="0" borderId="0" xfId="0" applyBorder="1" applyAlignment="1">
      <alignment horizontal="left"/>
    </xf>
    <xf numFmtId="43" fontId="3" fillId="0" borderId="67" xfId="58" applyFont="1" applyBorder="1" applyAlignment="1" applyProtection="1">
      <alignment horizontal="right"/>
    </xf>
    <xf numFmtId="43" fontId="117" fillId="0" borderId="0" xfId="51" applyFont="1" applyFill="1" applyBorder="1" applyProtection="1"/>
    <xf numFmtId="3" fontId="30" fillId="25" borderId="71" xfId="0" applyNumberFormat="1" applyFont="1" applyFill="1" applyBorder="1" applyAlignment="1" applyProtection="1">
      <protection locked="0"/>
    </xf>
    <xf numFmtId="3" fontId="30" fillId="25" borderId="75" xfId="0" applyNumberFormat="1" applyFont="1" applyFill="1" applyBorder="1" applyAlignment="1" applyProtection="1">
      <protection locked="0"/>
    </xf>
    <xf numFmtId="3" fontId="30" fillId="0" borderId="10" xfId="0" applyNumberFormat="1" applyFont="1" applyFill="1" applyBorder="1" applyAlignment="1" applyProtection="1"/>
    <xf numFmtId="3" fontId="30" fillId="0" borderId="69" xfId="0" applyNumberFormat="1" applyFont="1" applyFill="1" applyBorder="1" applyAlignment="1" applyProtection="1"/>
    <xf numFmtId="3" fontId="23" fillId="25" borderId="10" xfId="28" applyNumberFormat="1" applyFont="1" applyFill="1" applyBorder="1" applyAlignment="1" applyProtection="1">
      <protection locked="0"/>
    </xf>
    <xf numFmtId="3" fontId="23" fillId="25" borderId="10" xfId="28" applyNumberFormat="1" applyFont="1" applyFill="1" applyBorder="1" applyProtection="1">
      <protection locked="0"/>
    </xf>
    <xf numFmtId="3" fontId="8" fillId="0" borderId="76" xfId="28" applyNumberFormat="1" applyFont="1" applyFill="1" applyBorder="1" applyAlignment="1" applyProtection="1"/>
    <xf numFmtId="3" fontId="23" fillId="25" borderId="77" xfId="28" applyNumberFormat="1" applyFont="1" applyFill="1" applyBorder="1" applyAlignment="1" applyProtection="1">
      <protection locked="0"/>
    </xf>
    <xf numFmtId="3" fontId="8" fillId="0" borderId="78" xfId="28" applyNumberFormat="1" applyFont="1" applyFill="1" applyBorder="1" applyAlignment="1" applyProtection="1"/>
    <xf numFmtId="164" fontId="16"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3" fontId="3" fillId="25" borderId="80" xfId="28" applyNumberFormat="1" applyFont="1" applyFill="1" applyBorder="1" applyAlignment="1" applyProtection="1">
      <protection locked="0"/>
    </xf>
    <xf numFmtId="3" fontId="3" fillId="25" borderId="80" xfId="28" applyNumberFormat="1" applyFont="1" applyFill="1" applyBorder="1" applyProtection="1">
      <protection locked="0"/>
    </xf>
    <xf numFmtId="49" fontId="27" fillId="0" borderId="81" xfId="0" applyNumberFormat="1" applyFont="1" applyFill="1" applyBorder="1" applyAlignment="1" applyProtection="1">
      <alignment vertical="center" wrapText="1"/>
    </xf>
    <xf numFmtId="0" fontId="90" fillId="0" borderId="82" xfId="0" applyNumberFormat="1" applyFont="1" applyFill="1" applyBorder="1" applyAlignment="1" applyProtection="1">
      <alignment horizontal="center" vertical="center" wrapText="1"/>
    </xf>
    <xf numFmtId="0" fontId="90" fillId="0" borderId="83" xfId="0" applyNumberFormat="1" applyFont="1" applyFill="1" applyBorder="1" applyAlignment="1" applyProtection="1">
      <alignment horizontal="center" vertical="center" wrapText="1"/>
    </xf>
    <xf numFmtId="49" fontId="28" fillId="0" borderId="84" xfId="0" applyNumberFormat="1" applyFont="1" applyFill="1" applyBorder="1" applyAlignment="1" applyProtection="1">
      <alignment wrapText="1"/>
      <protection locked="0"/>
    </xf>
    <xf numFmtId="3" fontId="3" fillId="25" borderId="85" xfId="28" applyNumberFormat="1" applyFont="1" applyFill="1" applyBorder="1" applyProtection="1">
      <protection locked="0"/>
    </xf>
    <xf numFmtId="49" fontId="28" fillId="0" borderId="84" xfId="0" applyNumberFormat="1" applyFont="1" applyFill="1" applyBorder="1" applyAlignment="1" applyProtection="1">
      <protection locked="0"/>
    </xf>
    <xf numFmtId="0" fontId="28" fillId="0" borderId="84" xfId="0" applyFont="1" applyFill="1" applyBorder="1" applyAlignment="1" applyProtection="1">
      <alignment wrapText="1"/>
      <protection locked="0"/>
    </xf>
    <xf numFmtId="0" fontId="0" fillId="0" borderId="86" xfId="0" applyBorder="1" applyAlignment="1" applyProtection="1"/>
    <xf numFmtId="3" fontId="0" fillId="0" borderId="87" xfId="0" applyNumberFormat="1" applyBorder="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6" xfId="0" applyNumberFormat="1" applyFill="1" applyBorder="1" applyAlignment="1" applyProtection="1">
      <alignment horizontal="left"/>
      <protection locked="0"/>
    </xf>
    <xf numFmtId="0" fontId="0" fillId="24" borderId="66" xfId="0" applyNumberFormat="1" applyFill="1" applyBorder="1" applyProtection="1">
      <protection locked="0"/>
    </xf>
    <xf numFmtId="0" fontId="0" fillId="24" borderId="66" xfId="0" applyNumberFormat="1" applyFill="1" applyBorder="1" applyAlignment="1" applyProtection="1">
      <alignment horizontal="center"/>
      <protection locked="0"/>
    </xf>
    <xf numFmtId="43" fontId="130" fillId="25" borderId="88" xfId="61" applyFill="1" applyBorder="1" applyAlignment="1" applyProtection="1">
      <alignment vertical="center"/>
    </xf>
    <xf numFmtId="0" fontId="0" fillId="27" borderId="89" xfId="0" applyFill="1" applyBorder="1"/>
    <xf numFmtId="0" fontId="0" fillId="0" borderId="20" xfId="0" applyBorder="1" applyProtection="1"/>
    <xf numFmtId="43" fontId="41" fillId="24" borderId="90" xfId="61" applyFont="1" applyFill="1" applyBorder="1" applyAlignment="1" applyProtection="1">
      <alignment horizontal="center" vertical="center"/>
    </xf>
    <xf numFmtId="43" fontId="41" fillId="0" borderId="91" xfId="61" applyFont="1" applyFill="1" applyBorder="1" applyAlignment="1" applyProtection="1">
      <alignment vertical="center"/>
    </xf>
    <xf numFmtId="0" fontId="0" fillId="0" borderId="92" xfId="0" applyNumberFormat="1" applyFill="1" applyBorder="1"/>
    <xf numFmtId="15" fontId="29" fillId="0" borderId="93"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9" fillId="0" borderId="10" xfId="0" applyNumberFormat="1" applyFont="1" applyFill="1" applyBorder="1" applyAlignment="1" applyProtection="1">
      <alignment vertical="center"/>
    </xf>
    <xf numFmtId="3" fontId="69" fillId="0" borderId="61" xfId="0" applyNumberFormat="1" applyFont="1" applyFill="1" applyBorder="1" applyAlignment="1" applyProtection="1">
      <alignment vertical="center"/>
    </xf>
    <xf numFmtId="167" fontId="0" fillId="0" borderId="10" xfId="0" applyNumberFormat="1" applyFill="1" applyBorder="1" applyAlignment="1" applyProtection="1">
      <alignment horizontal="center"/>
    </xf>
    <xf numFmtId="167" fontId="0" fillId="0" borderId="10" xfId="0" applyNumberFormat="1" applyFill="1" applyBorder="1" applyProtection="1"/>
    <xf numFmtId="167" fontId="17" fillId="28" borderId="94" xfId="0" applyNumberFormat="1" applyFont="1" applyFill="1" applyBorder="1" applyAlignment="1" applyProtection="1">
      <alignment horizontal="center"/>
    </xf>
    <xf numFmtId="167" fontId="23" fillId="28" borderId="94" xfId="0" applyNumberFormat="1" applyFont="1" applyFill="1" applyBorder="1" applyAlignment="1" applyProtection="1">
      <alignment horizontal="center"/>
    </xf>
    <xf numFmtId="49" fontId="86" fillId="0" borderId="10" xfId="0" applyNumberFormat="1" applyFont="1" applyBorder="1" applyAlignment="1" applyProtection="1">
      <alignment horizontal="center"/>
      <protection locked="0"/>
    </xf>
    <xf numFmtId="43" fontId="71" fillId="0" borderId="10" xfId="51" applyFont="1" applyBorder="1" applyAlignment="1" applyProtection="1">
      <alignment horizontal="center"/>
    </xf>
    <xf numFmtId="0" fontId="71" fillId="0" borderId="10" xfId="0" applyFont="1" applyBorder="1" applyAlignment="1" applyProtection="1">
      <alignment horizontal="center"/>
    </xf>
    <xf numFmtId="0" fontId="79" fillId="0" borderId="95" xfId="0" applyFont="1" applyFill="1" applyBorder="1" applyAlignment="1" applyProtection="1">
      <alignment horizontal="center" vertical="center" wrapText="1"/>
    </xf>
    <xf numFmtId="0" fontId="79" fillId="0" borderId="96" xfId="0" applyFont="1" applyFill="1" applyBorder="1" applyAlignment="1" applyProtection="1">
      <alignment horizontal="center"/>
    </xf>
    <xf numFmtId="0" fontId="79" fillId="0" borderId="97" xfId="0" applyFont="1" applyFill="1" applyBorder="1" applyAlignment="1" applyProtection="1">
      <alignment horizontal="center"/>
    </xf>
    <xf numFmtId="0" fontId="79" fillId="0" borderId="98" xfId="0" applyNumberFormat="1" applyFont="1" applyFill="1" applyBorder="1" applyAlignment="1" applyProtection="1">
      <alignment horizontal="center"/>
    </xf>
    <xf numFmtId="0" fontId="79" fillId="0" borderId="99" xfId="0" applyNumberFormat="1" applyFont="1" applyFill="1" applyBorder="1" applyAlignment="1" applyProtection="1">
      <alignment horizontal="center"/>
    </xf>
    <xf numFmtId="0" fontId="79" fillId="0" borderId="99" xfId="0" applyNumberFormat="1" applyFont="1" applyFill="1" applyBorder="1" applyAlignment="1" applyProtection="1">
      <alignment horizontal="center" vertical="center"/>
    </xf>
    <xf numFmtId="0" fontId="79" fillId="0" borderId="100" xfId="0" applyNumberFormat="1" applyFont="1" applyFill="1" applyBorder="1" applyAlignment="1" applyProtection="1">
      <alignment horizontal="center" vertical="center"/>
    </xf>
    <xf numFmtId="0" fontId="83" fillId="0" borderId="101" xfId="0" applyNumberFormat="1" applyFont="1" applyFill="1" applyBorder="1" applyAlignment="1" applyProtection="1">
      <alignment horizontal="center" vertical="center"/>
    </xf>
    <xf numFmtId="0" fontId="83" fillId="0" borderId="102" xfId="0" applyNumberFormat="1" applyFont="1" applyFill="1" applyBorder="1" applyAlignment="1" applyProtection="1">
      <alignment horizontal="center" vertical="center"/>
    </xf>
    <xf numFmtId="0" fontId="83" fillId="0" borderId="103" xfId="0" applyNumberFormat="1" applyFont="1" applyFill="1" applyBorder="1" applyAlignment="1" applyProtection="1">
      <alignment horizontal="center" vertical="center"/>
    </xf>
    <xf numFmtId="0" fontId="79" fillId="0" borderId="104" xfId="0" applyFont="1" applyFill="1" applyBorder="1" applyAlignment="1" applyProtection="1">
      <alignment horizontal="center" vertical="center"/>
    </xf>
    <xf numFmtId="0" fontId="79" fillId="0" borderId="105" xfId="0" applyFont="1" applyFill="1" applyBorder="1" applyAlignment="1" applyProtection="1">
      <alignment horizontal="center" vertical="center"/>
    </xf>
    <xf numFmtId="0" fontId="79" fillId="0" borderId="106" xfId="0" applyFont="1" applyFill="1" applyBorder="1" applyAlignment="1" applyProtection="1">
      <alignment horizontal="center" vertical="center"/>
    </xf>
    <xf numFmtId="0" fontId="79" fillId="0" borderId="107" xfId="0" applyFont="1" applyFill="1" applyBorder="1" applyAlignment="1" applyProtection="1">
      <alignment horizontal="center" vertical="center"/>
    </xf>
    <xf numFmtId="0" fontId="4" fillId="0" borderId="108" xfId="0" applyFont="1" applyFill="1" applyBorder="1" applyAlignment="1" applyProtection="1">
      <alignment horizontal="center"/>
    </xf>
    <xf numFmtId="164" fontId="16" fillId="19" borderId="105" xfId="0" applyNumberFormat="1" applyFont="1" applyFill="1" applyBorder="1" applyAlignment="1" applyProtection="1">
      <alignment horizontal="center"/>
      <protection locked="0"/>
    </xf>
    <xf numFmtId="164" fontId="16" fillId="19" borderId="109" xfId="0" applyNumberFormat="1" applyFont="1" applyFill="1" applyBorder="1" applyAlignment="1" applyProtection="1">
      <alignment horizontal="center"/>
      <protection locked="0"/>
    </xf>
    <xf numFmtId="43" fontId="3" fillId="0" borderId="67" xfId="58" applyFont="1"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right"/>
    </xf>
    <xf numFmtId="0" fontId="36" fillId="27" borderId="0" xfId="0" applyFont="1" applyFill="1" applyAlignment="1" applyProtection="1">
      <alignment horizontal="right" vertical="top"/>
      <protection locked="0"/>
    </xf>
    <xf numFmtId="0" fontId="36" fillId="27" borderId="0" xfId="0" applyFont="1" applyFill="1" applyBorder="1" applyAlignment="1" applyProtection="1">
      <alignment horizontal="right" vertical="top"/>
      <protection locked="0"/>
    </xf>
    <xf numFmtId="0" fontId="30" fillId="0" borderId="0" xfId="0" applyFont="1" applyAlignment="1">
      <alignment horizontal="left"/>
    </xf>
    <xf numFmtId="0" fontId="30" fillId="0" borderId="0" xfId="0" applyFont="1" applyFill="1" applyAlignment="1">
      <alignment horizontal="left"/>
    </xf>
    <xf numFmtId="0" fontId="82" fillId="0" borderId="68" xfId="0" applyFont="1" applyBorder="1" applyAlignment="1">
      <alignment horizontal="left" vertical="center" wrapText="1"/>
    </xf>
    <xf numFmtId="0" fontId="82" fillId="0" borderId="105" xfId="0" applyFont="1" applyBorder="1" applyAlignment="1">
      <alignment horizontal="left" vertical="center" wrapText="1"/>
    </xf>
    <xf numFmtId="0" fontId="82" fillId="0" borderId="107" xfId="0" applyFont="1" applyBorder="1" applyAlignment="1">
      <alignment horizontal="left" vertical="center" wrapText="1"/>
    </xf>
    <xf numFmtId="0" fontId="30" fillId="0" borderId="0" xfId="0" applyFont="1"/>
    <xf numFmtId="0" fontId="30" fillId="0" borderId="0" xfId="0" applyFont="1" applyFill="1"/>
    <xf numFmtId="0" fontId="125" fillId="0" borderId="0" xfId="0" applyFont="1" applyFill="1"/>
    <xf numFmtId="0" fontId="82" fillId="0" borderId="2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82" fillId="0" borderId="111" xfId="0" applyFont="1" applyBorder="1" applyAlignment="1" applyProtection="1">
      <alignment horizontal="left" vertical="center" wrapText="1"/>
      <protection locked="0"/>
    </xf>
    <xf numFmtId="0" fontId="82" fillId="27" borderId="29" xfId="0" applyFont="1" applyFill="1" applyBorder="1" applyAlignment="1">
      <alignment horizontal="justify" vertical="center" wrapText="1"/>
    </xf>
    <xf numFmtId="0" fontId="83" fillId="27" borderId="110" xfId="0" applyFont="1" applyFill="1" applyBorder="1" applyAlignment="1">
      <alignment horizontal="justify" vertical="center" wrapText="1"/>
    </xf>
    <xf numFmtId="0" fontId="83" fillId="27" borderId="111" xfId="0" applyFont="1" applyFill="1" applyBorder="1" applyAlignment="1">
      <alignment horizontal="justify" vertical="center" wrapText="1"/>
    </xf>
    <xf numFmtId="0" fontId="82" fillId="27" borderId="29" xfId="0" applyFont="1" applyFill="1" applyBorder="1" applyAlignment="1">
      <alignment horizontal="left" vertical="center" wrapText="1"/>
    </xf>
    <xf numFmtId="0" fontId="82" fillId="27" borderId="110" xfId="0" applyFont="1" applyFill="1" applyBorder="1" applyAlignment="1">
      <alignment horizontal="left" vertical="center" wrapText="1"/>
    </xf>
    <xf numFmtId="0" fontId="82" fillId="27" borderId="111" xfId="0" applyFont="1" applyFill="1" applyBorder="1" applyAlignment="1">
      <alignment horizontal="left" vertical="center" wrapText="1"/>
    </xf>
    <xf numFmtId="0" fontId="83" fillId="0" borderId="29" xfId="0" applyFont="1" applyBorder="1" applyAlignment="1">
      <alignment vertical="center" wrapText="1"/>
    </xf>
    <xf numFmtId="0" fontId="83" fillId="0" borderId="110" xfId="0" applyFont="1" applyBorder="1" applyAlignment="1">
      <alignment vertical="center" wrapText="1"/>
    </xf>
    <xf numFmtId="0" fontId="82" fillId="0" borderId="110" xfId="0" applyFont="1" applyBorder="1" applyAlignment="1">
      <alignment horizontal="justify" vertical="center" wrapText="1"/>
    </xf>
    <xf numFmtId="0" fontId="83" fillId="0" borderId="110" xfId="0" applyFont="1" applyBorder="1" applyAlignment="1">
      <alignment horizontal="justify" vertical="center" wrapText="1"/>
    </xf>
    <xf numFmtId="0" fontId="82" fillId="0" borderId="111" xfId="0" applyFont="1" applyBorder="1" applyAlignment="1">
      <alignment horizontal="justify" vertical="center" wrapText="1"/>
    </xf>
    <xf numFmtId="0" fontId="82" fillId="0" borderId="29" xfId="0" applyFont="1" applyBorder="1" applyAlignment="1">
      <alignment horizontal="justify" vertical="center" wrapText="1"/>
    </xf>
    <xf numFmtId="43" fontId="83" fillId="0" borderId="68" xfId="0" applyNumberFormat="1" applyFont="1" applyBorder="1" applyAlignment="1">
      <alignment horizontal="left" vertical="center" wrapText="1"/>
    </xf>
    <xf numFmtId="0" fontId="83" fillId="0" borderId="105" xfId="0" applyFont="1" applyBorder="1" applyAlignment="1">
      <alignment horizontal="left" vertical="center"/>
    </xf>
    <xf numFmtId="0" fontId="83" fillId="0" borderId="107" xfId="0" applyFont="1" applyBorder="1" applyAlignment="1">
      <alignment horizontal="left" vertical="center"/>
    </xf>
    <xf numFmtId="0" fontId="126" fillId="0" borderId="0" xfId="0" applyFont="1" applyAlignment="1">
      <alignment horizontal="right"/>
    </xf>
    <xf numFmtId="0" fontId="69" fillId="23" borderId="10" xfId="0" applyFont="1" applyFill="1" applyBorder="1" applyAlignment="1" applyProtection="1">
      <alignment horizontal="left"/>
    </xf>
    <xf numFmtId="0" fontId="69" fillId="0" borderId="10" xfId="0" applyFont="1" applyFill="1" applyBorder="1" applyAlignment="1" applyProtection="1">
      <alignment horizontal="left"/>
    </xf>
    <xf numFmtId="0" fontId="0" fillId="0" borderId="0" xfId="0" applyAlignment="1" applyProtection="1">
      <alignment horizontal="center"/>
    </xf>
    <xf numFmtId="0" fontId="0" fillId="0" borderId="0" xfId="0" applyFill="1" applyAlignment="1">
      <alignment horizontal="center"/>
    </xf>
    <xf numFmtId="0" fontId="127" fillId="0" borderId="0" xfId="0" applyFont="1" applyAlignment="1" applyProtection="1">
      <alignment vertical="center"/>
    </xf>
    <xf numFmtId="0" fontId="128" fillId="0" borderId="0" xfId="0" applyFont="1" applyProtection="1"/>
    <xf numFmtId="3" fontId="26" fillId="24" borderId="67" xfId="58" applyNumberFormat="1" applyFont="1" applyFill="1" applyBorder="1" applyAlignment="1" applyProtection="1">
      <alignment horizontal="left"/>
    </xf>
    <xf numFmtId="15" fontId="26" fillId="24" borderId="67" xfId="58" applyNumberFormat="1" applyFont="1" applyFill="1" applyBorder="1" applyAlignment="1" applyProtection="1">
      <alignment horizontal="left"/>
    </xf>
    <xf numFmtId="14" fontId="26" fillId="24" borderId="67" xfId="58" applyNumberFormat="1" applyFont="1" applyFill="1" applyBorder="1" applyAlignment="1" applyProtection="1">
      <alignment horizontal="left"/>
    </xf>
    <xf numFmtId="171" fontId="26" fillId="24" borderId="67" xfId="58" applyNumberFormat="1" applyFont="1" applyFill="1" applyBorder="1" applyAlignment="1" applyProtection="1">
      <alignment horizontal="left"/>
    </xf>
    <xf numFmtId="43" fontId="26" fillId="24" borderId="67" xfId="58" applyFont="1" applyFill="1" applyBorder="1" applyAlignment="1" applyProtection="1">
      <alignment horizontal="left"/>
    </xf>
    <xf numFmtId="14" fontId="0" fillId="0" borderId="10" xfId="0" applyNumberFormat="1" applyBorder="1" applyAlignment="1" applyProtection="1">
      <alignment horizontal="left"/>
      <protection locked="0"/>
    </xf>
    <xf numFmtId="0" fontId="0" fillId="0" borderId="0" xfId="0" applyAlignment="1" applyProtection="1">
      <alignment horizontal="left"/>
    </xf>
    <xf numFmtId="49" fontId="0" fillId="0" borderId="10" xfId="0" applyNumberFormat="1" applyBorder="1" applyAlignment="1" applyProtection="1">
      <alignment horizontal="left"/>
      <protection locked="0"/>
    </xf>
    <xf numFmtId="0" fontId="30" fillId="0" borderId="56" xfId="0" applyFont="1" applyFill="1" applyBorder="1" applyAlignment="1" applyProtection="1">
      <alignment horizontal="center" wrapText="1"/>
    </xf>
    <xf numFmtId="3" fontId="14" fillId="20" borderId="11" xfId="0" applyNumberFormat="1" applyFont="1" applyFill="1" applyBorder="1" applyAlignment="1">
      <alignment horizontal="right"/>
    </xf>
    <xf numFmtId="0" fontId="0" fillId="0" borderId="0" xfId="0" applyAlignment="1">
      <alignment horizontal="left"/>
    </xf>
    <xf numFmtId="0" fontId="111" fillId="0" borderId="0" xfId="0" applyFont="1" applyAlignment="1" applyProtection="1">
      <alignment horizontal="right"/>
      <protection locked="0"/>
    </xf>
    <xf numFmtId="0" fontId="129" fillId="0" borderId="0" xfId="0" applyFont="1" applyAlignment="1">
      <alignment horizontal="center"/>
    </xf>
    <xf numFmtId="0" fontId="34" fillId="27" borderId="10" xfId="0" applyFont="1" applyFill="1" applyBorder="1" applyAlignment="1">
      <alignment horizontal="center" vertical="center" wrapText="1"/>
    </xf>
    <xf numFmtId="164" fontId="34" fillId="19" borderId="112" xfId="0" applyNumberFormat="1" applyFont="1" applyFill="1" applyBorder="1" applyAlignment="1" applyProtection="1">
      <alignment horizontal="center"/>
    </xf>
    <xf numFmtId="164" fontId="16" fillId="19" borderId="79" xfId="0" applyNumberFormat="1" applyFont="1" applyFill="1" applyBorder="1" applyAlignment="1" applyProtection="1">
      <alignment horizontal="center"/>
    </xf>
    <xf numFmtId="3" fontId="69" fillId="29" borderId="10" xfId="0" applyNumberFormat="1" applyFont="1" applyFill="1" applyBorder="1" applyAlignment="1" applyProtection="1">
      <alignment vertical="center"/>
      <protection locked="0"/>
    </xf>
    <xf numFmtId="0" fontId="95" fillId="0" borderId="10" xfId="0" applyFont="1" applyFill="1" applyBorder="1" applyAlignment="1" applyProtection="1">
      <alignment horizontal="center" vertical="center"/>
    </xf>
    <xf numFmtId="4" fontId="0" fillId="0" borderId="113" xfId="0" applyNumberFormat="1" applyFill="1" applyBorder="1" applyProtection="1">
      <protection locked="0"/>
    </xf>
    <xf numFmtId="4" fontId="0" fillId="0" borderId="92" xfId="0" applyNumberFormat="1" applyFill="1" applyBorder="1" applyProtection="1">
      <protection locked="0"/>
    </xf>
    <xf numFmtId="0" fontId="0" fillId="0" borderId="92" xfId="0" applyNumberFormat="1" applyFill="1" applyBorder="1" applyProtection="1">
      <protection locked="0"/>
    </xf>
    <xf numFmtId="170" fontId="0" fillId="0" borderId="92" xfId="0" applyNumberFormat="1" applyFill="1" applyBorder="1" applyProtection="1">
      <protection locked="0"/>
    </xf>
    <xf numFmtId="0" fontId="0" fillId="0" borderId="92" xfId="0" applyFill="1" applyBorder="1" applyProtection="1">
      <protection locked="0"/>
    </xf>
    <xf numFmtId="3" fontId="0" fillId="0" borderId="92" xfId="0" applyNumberFormat="1" applyFill="1" applyBorder="1" applyProtection="1">
      <protection locked="0"/>
    </xf>
    <xf numFmtId="0" fontId="0" fillId="0" borderId="108" xfId="0" applyFill="1" applyBorder="1" applyProtection="1">
      <protection locked="0"/>
    </xf>
    <xf numFmtId="0" fontId="0" fillId="0" borderId="113" xfId="0" applyBorder="1" applyProtection="1">
      <protection locked="0"/>
    </xf>
    <xf numFmtId="0" fontId="0" fillId="0" borderId="92" xfId="0" applyBorder="1" applyProtection="1">
      <protection locked="0"/>
    </xf>
    <xf numFmtId="0" fontId="0" fillId="0" borderId="108" xfId="0" applyBorder="1" applyProtection="1">
      <protection locked="0"/>
    </xf>
    <xf numFmtId="15" fontId="0" fillId="21" borderId="0" xfId="0" applyNumberFormat="1" applyFill="1" applyAlignment="1" applyProtection="1">
      <alignment horizontal="center" vertical="center"/>
      <protection locked="0"/>
    </xf>
    <xf numFmtId="15" fontId="0" fillId="0" borderId="10" xfId="0" applyNumberFormat="1" applyBorder="1" applyAlignment="1">
      <alignment horizontal="center" vertical="top"/>
    </xf>
    <xf numFmtId="0" fontId="82" fillId="0" borderId="10" xfId="0" applyFont="1" applyBorder="1" applyAlignment="1">
      <alignment horizontal="center" vertical="top" wrapText="1"/>
    </xf>
    <xf numFmtId="1" fontId="0" fillId="0" borderId="10" xfId="0" applyNumberFormat="1" applyFill="1" applyBorder="1" applyAlignment="1" applyProtection="1">
      <alignment horizontal="center"/>
    </xf>
    <xf numFmtId="2" fontId="0" fillId="24" borderId="10" xfId="0" applyNumberFormat="1" applyFill="1" applyBorder="1" applyProtection="1">
      <protection locked="0"/>
    </xf>
    <xf numFmtId="2" fontId="0" fillId="0" borderId="10" xfId="0" applyNumberFormat="1" applyFill="1" applyBorder="1" applyProtection="1"/>
    <xf numFmtId="0" fontId="34" fillId="27" borderId="29" xfId="0" applyFont="1" applyFill="1" applyBorder="1" applyAlignment="1">
      <alignment horizontal="center" vertical="center" wrapText="1"/>
    </xf>
    <xf numFmtId="0" fontId="82" fillId="0" borderId="29" xfId="0" applyFont="1" applyBorder="1" applyAlignment="1">
      <alignment vertical="top" wrapText="1"/>
    </xf>
    <xf numFmtId="3" fontId="2" fillId="25" borderId="80" xfId="28" applyNumberFormat="1" applyFont="1" applyFill="1" applyBorder="1" applyAlignment="1" applyProtection="1">
      <protection locked="0"/>
    </xf>
    <xf numFmtId="0" fontId="98" fillId="0" borderId="0" xfId="0" applyFont="1" applyAlignment="1" applyProtection="1">
      <alignment horizontal="right"/>
    </xf>
    <xf numFmtId="3" fontId="4" fillId="29" borderId="10" xfId="0" applyNumberFormat="1" applyFont="1" applyFill="1" applyBorder="1" applyAlignment="1" applyProtection="1">
      <alignment vertical="center"/>
      <protection locked="0"/>
    </xf>
    <xf numFmtId="15" fontId="1" fillId="21" borderId="10" xfId="58" applyNumberFormat="1" applyFont="1" applyFill="1" applyBorder="1" applyAlignment="1" applyProtection="1">
      <alignment horizontal="left"/>
      <protection locked="0"/>
    </xf>
    <xf numFmtId="0" fontId="131" fillId="0" borderId="0" xfId="0" applyFont="1" applyProtection="1"/>
    <xf numFmtId="43" fontId="30" fillId="25" borderId="71" xfId="28" applyFont="1" applyFill="1" applyBorder="1" applyAlignment="1" applyProtection="1">
      <protection locked="0"/>
    </xf>
    <xf numFmtId="15" fontId="3" fillId="39" borderId="10" xfId="58" applyNumberFormat="1" applyFont="1" applyFill="1" applyBorder="1" applyAlignment="1" applyProtection="1">
      <alignment horizontal="left"/>
      <protection locked="0"/>
    </xf>
    <xf numFmtId="3" fontId="30" fillId="40" borderId="10" xfId="0" applyNumberFormat="1" applyFont="1" applyFill="1" applyBorder="1" applyAlignment="1" applyProtection="1">
      <alignment vertical="center"/>
    </xf>
    <xf numFmtId="3" fontId="30" fillId="41" borderId="10" xfId="0" applyNumberFormat="1" applyFont="1" applyFill="1" applyBorder="1" applyAlignment="1" applyProtection="1">
      <alignment vertical="center"/>
    </xf>
    <xf numFmtId="165" fontId="4" fillId="22" borderId="10" xfId="28" applyNumberFormat="1" applyFont="1" applyFill="1" applyBorder="1" applyAlignment="1" applyProtection="1">
      <alignment vertical="center"/>
      <protection locked="0"/>
    </xf>
    <xf numFmtId="9" fontId="0" fillId="0" borderId="0" xfId="56" applyFont="1" applyProtection="1"/>
    <xf numFmtId="43" fontId="19" fillId="30" borderId="0" xfId="39" applyFont="1" applyFill="1" applyBorder="1" applyAlignment="1">
      <alignment horizontal="center" vertical="center"/>
    </xf>
    <xf numFmtId="43" fontId="35" fillId="0" borderId="0" xfId="0" applyNumberFormat="1" applyFont="1" applyAlignment="1">
      <alignment horizontal="center"/>
    </xf>
    <xf numFmtId="0" fontId="0" fillId="0" borderId="0" xfId="0" applyAlignment="1"/>
    <xf numFmtId="0" fontId="120" fillId="0" borderId="0" xfId="0" applyFont="1" applyAlignment="1">
      <alignment horizontal="center"/>
    </xf>
    <xf numFmtId="0" fontId="121" fillId="0" borderId="0" xfId="0" applyFont="1" applyAlignment="1">
      <alignment horizontal="center"/>
    </xf>
    <xf numFmtId="0" fontId="30" fillId="0" borderId="108" xfId="0" applyFont="1" applyBorder="1" applyAlignment="1">
      <alignment horizontal="left" wrapText="1"/>
    </xf>
    <xf numFmtId="0" fontId="83" fillId="0" borderId="108" xfId="0" applyFont="1" applyBorder="1" applyAlignment="1">
      <alignment horizontal="left" wrapText="1"/>
    </xf>
    <xf numFmtId="0" fontId="82" fillId="0" borderId="108" xfId="0" applyFont="1" applyBorder="1" applyAlignment="1">
      <alignment horizontal="left" wrapText="1"/>
    </xf>
    <xf numFmtId="0" fontId="30" fillId="0" borderId="0" xfId="0" applyFont="1" applyBorder="1" applyAlignment="1">
      <alignment horizontal="left" wrapText="1"/>
    </xf>
    <xf numFmtId="0" fontId="82" fillId="0" borderId="29" xfId="0" applyFont="1" applyBorder="1" applyAlignment="1">
      <alignment horizontal="left" vertical="center" wrapText="1"/>
    </xf>
    <xf numFmtId="0" fontId="82" fillId="0" borderId="110" xfId="0" applyFont="1" applyBorder="1" applyAlignment="1">
      <alignment horizontal="left" vertical="center" wrapText="1"/>
    </xf>
    <xf numFmtId="0" fontId="82" fillId="0" borderId="111" xfId="0" applyFont="1" applyBorder="1" applyAlignment="1">
      <alignment horizontal="left" vertical="center" wrapText="1"/>
    </xf>
    <xf numFmtId="43" fontId="19" fillId="31" borderId="0" xfId="47" applyFont="1" applyFill="1" applyAlignment="1" applyProtection="1">
      <alignment horizontal="center" vertical="center"/>
    </xf>
    <xf numFmtId="0" fontId="88" fillId="0" borderId="0" xfId="0" applyFont="1" applyAlignment="1">
      <alignment horizontal="left"/>
    </xf>
    <xf numFmtId="0" fontId="65" fillId="25" borderId="29" xfId="0" applyFont="1" applyFill="1" applyBorder="1" applyAlignment="1">
      <alignment horizontal="center"/>
    </xf>
    <xf numFmtId="0" fontId="65" fillId="25" borderId="110" xfId="0" applyFont="1" applyFill="1" applyBorder="1" applyAlignment="1">
      <alignment horizontal="center"/>
    </xf>
    <xf numFmtId="0" fontId="65" fillId="25" borderId="111" xfId="0" applyFont="1" applyFill="1" applyBorder="1" applyAlignment="1">
      <alignment horizontal="center"/>
    </xf>
    <xf numFmtId="0" fontId="82" fillId="0" borderId="114" xfId="0" applyFont="1" applyBorder="1" applyAlignment="1">
      <alignment horizontal="left" vertical="center" wrapText="1"/>
    </xf>
    <xf numFmtId="0" fontId="82" fillId="0" borderId="115" xfId="0" applyFont="1" applyBorder="1" applyAlignment="1">
      <alignment horizontal="left" vertical="center" wrapText="1"/>
    </xf>
    <xf numFmtId="0" fontId="82" fillId="0" borderId="116" xfId="0" applyFont="1" applyBorder="1" applyAlignment="1">
      <alignment horizontal="left" vertical="center" wrapText="1"/>
    </xf>
    <xf numFmtId="9" fontId="83" fillId="0" borderId="29" xfId="56" applyFont="1" applyBorder="1" applyAlignment="1">
      <alignment horizontal="left" vertical="center" wrapText="1"/>
    </xf>
    <xf numFmtId="9" fontId="83" fillId="0" borderId="110" xfId="56" applyFont="1" applyBorder="1" applyAlignment="1">
      <alignment horizontal="left" vertical="center" wrapText="1"/>
    </xf>
    <xf numFmtId="9" fontId="83" fillId="0" borderId="111" xfId="56" applyFont="1" applyBorder="1" applyAlignment="1">
      <alignment horizontal="left" vertical="center" wrapText="1"/>
    </xf>
    <xf numFmtId="43" fontId="83" fillId="0" borderId="29" xfId="0" applyNumberFormat="1" applyFont="1" applyBorder="1" applyAlignment="1">
      <alignment horizontal="left" vertical="center" wrapText="1"/>
    </xf>
    <xf numFmtId="0" fontId="83" fillId="0" borderId="110" xfId="0" applyFont="1" applyBorder="1" applyAlignment="1">
      <alignment horizontal="left" vertical="center"/>
    </xf>
    <xf numFmtId="0" fontId="83" fillId="0" borderId="111" xfId="0" applyFont="1" applyBorder="1" applyAlignment="1">
      <alignment horizontal="left" vertical="center"/>
    </xf>
    <xf numFmtId="0" fontId="83" fillId="0" borderId="29" xfId="0" applyFont="1" applyBorder="1" applyAlignment="1">
      <alignment horizontal="left" vertical="center" wrapText="1"/>
    </xf>
    <xf numFmtId="0" fontId="83" fillId="0" borderId="110" xfId="0" applyFont="1" applyBorder="1" applyAlignment="1">
      <alignment horizontal="left" vertical="center" wrapText="1"/>
    </xf>
    <xf numFmtId="0" fontId="83" fillId="0" borderId="111" xfId="0" applyFont="1" applyBorder="1" applyAlignment="1">
      <alignment horizontal="left" vertical="center" wrapText="1"/>
    </xf>
    <xf numFmtId="43" fontId="83" fillId="0" borderId="114" xfId="0" applyNumberFormat="1" applyFont="1" applyBorder="1" applyAlignment="1">
      <alignment horizontal="left" vertical="center" wrapText="1"/>
    </xf>
    <xf numFmtId="0" fontId="83" fillId="0" borderId="115" xfId="0" applyFont="1" applyBorder="1" applyAlignment="1">
      <alignment horizontal="left" vertical="center"/>
    </xf>
    <xf numFmtId="0" fontId="83" fillId="0" borderId="116" xfId="0" applyFont="1" applyBorder="1" applyAlignment="1">
      <alignment horizontal="left" vertical="center"/>
    </xf>
    <xf numFmtId="0" fontId="83" fillId="0" borderId="68" xfId="0" applyNumberFormat="1" applyFont="1" applyBorder="1" applyAlignment="1">
      <alignment horizontal="left" vertical="center" wrapText="1"/>
    </xf>
    <xf numFmtId="0" fontId="82" fillId="0" borderId="105" xfId="0" applyNumberFormat="1" applyFont="1" applyBorder="1" applyAlignment="1">
      <alignment horizontal="left" vertical="center" wrapText="1"/>
    </xf>
    <xf numFmtId="0" fontId="82" fillId="0" borderId="107" xfId="0" applyNumberFormat="1" applyFont="1" applyBorder="1" applyAlignment="1">
      <alignment horizontal="left" vertical="center" wrapText="1"/>
    </xf>
    <xf numFmtId="0" fontId="83" fillId="0" borderId="114" xfId="0" applyFont="1" applyBorder="1" applyAlignment="1">
      <alignment horizontal="left" vertical="center" wrapText="1"/>
    </xf>
    <xf numFmtId="0" fontId="83" fillId="0" borderId="115" xfId="0" applyFont="1" applyBorder="1" applyAlignment="1">
      <alignment horizontal="left" vertical="center" wrapText="1"/>
    </xf>
    <xf numFmtId="0" fontId="83" fillId="0" borderId="116" xfId="0" applyFont="1" applyBorder="1" applyAlignment="1">
      <alignment horizontal="left" vertical="center" wrapText="1"/>
    </xf>
    <xf numFmtId="0" fontId="65" fillId="0" borderId="0" xfId="0" applyFont="1" applyBorder="1" applyAlignment="1">
      <alignment horizontal="left" wrapText="1"/>
    </xf>
    <xf numFmtId="0" fontId="83" fillId="0" borderId="29" xfId="0" applyFont="1" applyBorder="1" applyAlignment="1" applyProtection="1">
      <alignment vertical="center" wrapText="1"/>
      <protection locked="0"/>
    </xf>
    <xf numFmtId="0" fontId="83" fillId="0" borderId="110" xfId="0" applyFont="1" applyBorder="1" applyAlignment="1" applyProtection="1">
      <alignment vertical="center" wrapText="1"/>
      <protection locked="0"/>
    </xf>
    <xf numFmtId="0" fontId="83" fillId="0" borderId="111" xfId="0" applyFont="1" applyBorder="1" applyAlignment="1" applyProtection="1">
      <alignment vertical="center" wrapText="1"/>
      <protection locked="0"/>
    </xf>
    <xf numFmtId="0" fontId="30" fillId="0" borderId="0" xfId="0" applyFont="1" applyBorder="1" applyAlignment="1">
      <alignment horizontal="left"/>
    </xf>
    <xf numFmtId="0" fontId="30" fillId="0" borderId="108" xfId="0" applyFont="1" applyBorder="1" applyAlignment="1">
      <alignment horizontal="left"/>
    </xf>
    <xf numFmtId="0" fontId="83" fillId="24" borderId="29" xfId="0" applyFont="1" applyFill="1" applyBorder="1" applyAlignment="1">
      <alignment horizontal="center"/>
    </xf>
    <xf numFmtId="0" fontId="83" fillId="24" borderId="110" xfId="0" applyFont="1" applyFill="1" applyBorder="1" applyAlignment="1">
      <alignment horizontal="center"/>
    </xf>
    <xf numFmtId="0" fontId="83" fillId="24" borderId="111" xfId="0" applyFont="1" applyFill="1" applyBorder="1" applyAlignment="1">
      <alignment horizontal="center"/>
    </xf>
    <xf numFmtId="0" fontId="82" fillId="0" borderId="2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82" fillId="0" borderId="111" xfId="0" applyFont="1" applyBorder="1" applyAlignment="1" applyProtection="1">
      <alignment horizontal="left" vertical="center" wrapText="1"/>
      <protection locked="0"/>
    </xf>
    <xf numFmtId="0" fontId="82" fillId="0" borderId="68" xfId="0" applyFont="1" applyBorder="1" applyAlignment="1">
      <alignment horizontal="left" vertical="center" wrapText="1"/>
    </xf>
    <xf numFmtId="0" fontId="82" fillId="0" borderId="105" xfId="0" applyFont="1" applyBorder="1" applyAlignment="1">
      <alignment horizontal="left" vertical="center" wrapText="1"/>
    </xf>
    <xf numFmtId="0" fontId="82" fillId="0" borderId="107" xfId="0" applyFont="1" applyBorder="1" applyAlignment="1">
      <alignment horizontal="left" vertical="center" wrapText="1"/>
    </xf>
    <xf numFmtId="0" fontId="4" fillId="0" borderId="68" xfId="0" applyFont="1" applyBorder="1" applyAlignment="1">
      <alignment horizontal="left" vertical="center" wrapText="1"/>
    </xf>
    <xf numFmtId="0" fontId="4" fillId="0" borderId="105" xfId="0" applyFont="1" applyBorder="1" applyAlignment="1">
      <alignment horizontal="left" vertical="center" wrapText="1"/>
    </xf>
    <xf numFmtId="0" fontId="4" fillId="0" borderId="107" xfId="0" applyFont="1" applyBorder="1" applyAlignment="1">
      <alignment horizontal="left" vertical="center" wrapText="1"/>
    </xf>
    <xf numFmtId="0" fontId="4" fillId="0" borderId="29" xfId="0" applyFont="1" applyBorder="1" applyAlignment="1">
      <alignment horizontal="left" vertical="center" wrapText="1"/>
    </xf>
    <xf numFmtId="0" fontId="4" fillId="0" borderId="110" xfId="0" applyFont="1" applyBorder="1" applyAlignment="1">
      <alignment horizontal="left" vertical="center" wrapText="1"/>
    </xf>
    <xf numFmtId="0" fontId="4" fillId="0" borderId="111" xfId="0" applyFont="1" applyBorder="1" applyAlignment="1">
      <alignment horizontal="left" vertical="center" wrapText="1"/>
    </xf>
    <xf numFmtId="0" fontId="124" fillId="0" borderId="110" xfId="0" applyFont="1" applyBorder="1" applyAlignment="1">
      <alignment horizontal="left" vertical="center" wrapText="1"/>
    </xf>
    <xf numFmtId="0" fontId="124" fillId="0" borderId="111" xfId="0" applyFont="1" applyBorder="1" applyAlignment="1">
      <alignment horizontal="left" vertical="center" wrapText="1"/>
    </xf>
    <xf numFmtId="0" fontId="79" fillId="0" borderId="29" xfId="0" applyFont="1" applyFill="1" applyBorder="1" applyAlignment="1" applyProtection="1">
      <alignment vertical="center" wrapText="1"/>
      <protection locked="0"/>
    </xf>
    <xf numFmtId="0" fontId="79" fillId="0" borderId="110" xfId="0" applyFont="1" applyFill="1" applyBorder="1" applyAlignment="1" applyProtection="1">
      <alignment vertical="center" wrapText="1"/>
      <protection locked="0"/>
    </xf>
    <xf numFmtId="0" fontId="79" fillId="0" borderId="111" xfId="0" applyFont="1" applyFill="1" applyBorder="1" applyAlignment="1" applyProtection="1">
      <alignment vertical="center" wrapText="1"/>
      <protection locked="0"/>
    </xf>
    <xf numFmtId="0" fontId="83" fillId="27" borderId="29" xfId="0" applyFont="1" applyFill="1" applyBorder="1" applyAlignment="1">
      <alignment vertical="center" wrapText="1"/>
    </xf>
    <xf numFmtId="0" fontId="83" fillId="27" borderId="110" xfId="0" applyFont="1" applyFill="1" applyBorder="1" applyAlignment="1">
      <alignment vertical="center" wrapText="1"/>
    </xf>
    <xf numFmtId="0" fontId="83" fillId="27" borderId="111" xfId="0" applyFont="1" applyFill="1" applyBorder="1" applyAlignment="1">
      <alignment vertical="center" wrapText="1"/>
    </xf>
    <xf numFmtId="0" fontId="30" fillId="0" borderId="29" xfId="0" applyFont="1" applyBorder="1" applyAlignment="1">
      <alignment horizontal="center" vertical="center" wrapText="1"/>
    </xf>
    <xf numFmtId="0" fontId="30" fillId="0" borderId="110" xfId="0" applyFont="1" applyBorder="1" applyAlignment="1">
      <alignment horizontal="center" vertical="center" wrapText="1"/>
    </xf>
    <xf numFmtId="0" fontId="30" fillId="0" borderId="111" xfId="0" applyFont="1" applyBorder="1" applyAlignment="1">
      <alignment horizontal="center" vertical="center" wrapText="1"/>
    </xf>
    <xf numFmtId="0" fontId="38" fillId="27" borderId="29" xfId="0" applyFont="1" applyFill="1" applyBorder="1" applyAlignment="1">
      <alignment horizontal="center" vertical="center" wrapText="1"/>
    </xf>
    <xf numFmtId="0" fontId="38" fillId="27" borderId="110" xfId="0" applyFont="1" applyFill="1" applyBorder="1" applyAlignment="1">
      <alignment horizontal="center" vertical="center"/>
    </xf>
    <xf numFmtId="0" fontId="38" fillId="27" borderId="111" xfId="0" applyFont="1" applyFill="1" applyBorder="1" applyAlignment="1">
      <alignment horizontal="center" vertical="center"/>
    </xf>
    <xf numFmtId="0" fontId="34" fillId="27" borderId="29" xfId="0" applyFont="1" applyFill="1" applyBorder="1" applyAlignment="1">
      <alignment horizontal="center" vertical="center"/>
    </xf>
    <xf numFmtId="0" fontId="38" fillId="27" borderId="29" xfId="0" applyFont="1" applyFill="1" applyBorder="1" applyAlignment="1">
      <alignment horizontal="center" vertical="center"/>
    </xf>
    <xf numFmtId="0" fontId="82" fillId="0" borderId="29" xfId="0" applyFont="1" applyBorder="1" applyAlignment="1" applyProtection="1">
      <alignment horizontal="justify" vertical="center" wrapText="1"/>
      <protection locked="0"/>
    </xf>
    <xf numFmtId="0" fontId="83" fillId="0" borderId="110" xfId="0" applyFont="1" applyBorder="1" applyAlignment="1" applyProtection="1">
      <alignment horizontal="justify" vertical="center" wrapText="1"/>
      <protection locked="0"/>
    </xf>
    <xf numFmtId="0" fontId="83" fillId="0" borderId="111" xfId="0" applyFont="1" applyBorder="1" applyAlignment="1" applyProtection="1">
      <alignment horizontal="justify" vertical="center" wrapText="1"/>
      <protection locked="0"/>
    </xf>
    <xf numFmtId="0" fontId="83" fillId="0" borderId="68" xfId="0" applyFont="1" applyBorder="1" applyAlignment="1">
      <alignment horizontal="left" vertical="center" wrapText="1"/>
    </xf>
    <xf numFmtId="0" fontId="83" fillId="0" borderId="105" xfId="0" applyFont="1" applyBorder="1" applyAlignment="1">
      <alignment horizontal="left" vertical="center" wrapText="1"/>
    </xf>
    <xf numFmtId="0" fontId="83" fillId="0" borderId="107" xfId="0" applyFont="1" applyBorder="1" applyAlignment="1">
      <alignment horizontal="left" vertical="center" wrapText="1"/>
    </xf>
    <xf numFmtId="0" fontId="82" fillId="0" borderId="114" xfId="0" applyFont="1" applyBorder="1" applyAlignment="1">
      <alignment horizontal="left" wrapText="1"/>
    </xf>
    <xf numFmtId="0" fontId="82" fillId="0" borderId="115" xfId="0" applyFont="1" applyBorder="1" applyAlignment="1">
      <alignment horizontal="left" wrapText="1"/>
    </xf>
    <xf numFmtId="0" fontId="82" fillId="0" borderId="116" xfId="0" applyFont="1" applyBorder="1" applyAlignment="1">
      <alignment horizontal="left" wrapText="1"/>
    </xf>
    <xf numFmtId="0" fontId="38" fillId="27" borderId="29" xfId="0" applyFont="1" applyFill="1" applyBorder="1" applyAlignment="1">
      <alignment horizontal="center"/>
    </xf>
    <xf numFmtId="0" fontId="38" fillId="27" borderId="110" xfId="0" applyFont="1" applyFill="1" applyBorder="1" applyAlignment="1">
      <alignment horizontal="center"/>
    </xf>
    <xf numFmtId="0" fontId="38" fillId="27" borderId="111" xfId="0" applyFont="1" applyFill="1" applyBorder="1" applyAlignment="1">
      <alignment horizontal="center"/>
    </xf>
    <xf numFmtId="0" fontId="34" fillId="0" borderId="29" xfId="0" applyFont="1" applyBorder="1" applyAlignment="1">
      <alignment horizontal="center" vertical="center" wrapText="1"/>
    </xf>
    <xf numFmtId="0" fontId="34" fillId="0" borderId="110" xfId="0" applyFont="1" applyBorder="1" applyAlignment="1">
      <alignment horizontal="center" vertical="center" wrapText="1"/>
    </xf>
    <xf numFmtId="0" fontId="34" fillId="0" borderId="111" xfId="0" applyFont="1" applyBorder="1" applyAlignment="1">
      <alignment horizontal="center" vertical="center" wrapText="1"/>
    </xf>
    <xf numFmtId="0" fontId="82" fillId="0" borderId="29" xfId="0" applyNumberFormat="1" applyFont="1" applyBorder="1" applyAlignment="1" applyProtection="1">
      <alignment horizontal="left" vertical="center" wrapText="1"/>
      <protection locked="0"/>
    </xf>
    <xf numFmtId="0" fontId="82" fillId="0" borderId="110" xfId="0" applyNumberFormat="1" applyFont="1" applyBorder="1" applyAlignment="1" applyProtection="1">
      <alignment horizontal="left" vertical="center" wrapText="1"/>
      <protection locked="0"/>
    </xf>
    <xf numFmtId="0" fontId="82" fillId="0" borderId="111" xfId="0" applyNumberFormat="1" applyFont="1" applyBorder="1" applyAlignment="1" applyProtection="1">
      <alignment horizontal="left" vertical="center" wrapText="1"/>
      <protection locked="0"/>
    </xf>
    <xf numFmtId="0" fontId="83" fillId="0" borderId="110" xfId="0" applyFont="1" applyBorder="1" applyAlignment="1" applyProtection="1">
      <alignment horizontal="left" vertical="center" wrapText="1"/>
      <protection locked="0"/>
    </xf>
    <xf numFmtId="0" fontId="83" fillId="0" borderId="111" xfId="0" applyFont="1" applyBorder="1" applyAlignment="1" applyProtection="1">
      <alignment horizontal="left" vertical="center" wrapText="1"/>
      <protection locked="0"/>
    </xf>
    <xf numFmtId="0" fontId="69" fillId="0" borderId="119" xfId="0" applyFont="1" applyFill="1" applyBorder="1" applyAlignment="1" applyProtection="1">
      <alignment horizontal="left" vertical="center" wrapText="1"/>
    </xf>
    <xf numFmtId="0" fontId="69" fillId="0" borderId="110" xfId="0" applyFont="1" applyFill="1" applyBorder="1" applyAlignment="1" applyProtection="1">
      <alignment horizontal="left" vertical="center" wrapText="1"/>
    </xf>
    <xf numFmtId="0" fontId="69" fillId="0" borderId="120" xfId="0" applyFont="1" applyFill="1" applyBorder="1" applyAlignment="1" applyProtection="1">
      <alignment horizontal="left" vertical="center" wrapText="1"/>
    </xf>
    <xf numFmtId="0" fontId="69" fillId="0" borderId="121" xfId="0" applyFont="1" applyFill="1" applyBorder="1" applyAlignment="1" applyProtection="1">
      <alignment horizontal="left" vertical="center" wrapText="1"/>
    </xf>
    <xf numFmtId="0" fontId="69" fillId="0" borderId="122" xfId="0" applyFont="1" applyFill="1" applyBorder="1" applyAlignment="1" applyProtection="1">
      <alignment horizontal="left" vertical="center" wrapText="1"/>
    </xf>
    <xf numFmtId="0" fontId="69" fillId="0" borderId="123" xfId="0" applyFont="1" applyFill="1" applyBorder="1" applyAlignment="1" applyProtection="1">
      <alignment horizontal="left" vertical="center" wrapText="1"/>
    </xf>
    <xf numFmtId="0" fontId="69" fillId="0" borderId="131" xfId="0" applyFont="1" applyFill="1" applyBorder="1" applyAlignment="1" applyProtection="1">
      <alignment horizontal="center" vertical="center" wrapText="1"/>
    </xf>
    <xf numFmtId="49" fontId="69" fillId="32" borderId="132" xfId="0" applyNumberFormat="1" applyFont="1" applyFill="1" applyBorder="1" applyAlignment="1" applyProtection="1">
      <alignment horizontal="center" vertical="center" wrapText="1"/>
      <protection locked="0"/>
    </xf>
    <xf numFmtId="49" fontId="69" fillId="32" borderId="117" xfId="0" applyNumberFormat="1" applyFont="1" applyFill="1" applyBorder="1" applyAlignment="1" applyProtection="1">
      <alignment horizontal="left" vertical="center" wrapText="1"/>
      <protection locked="0"/>
    </xf>
    <xf numFmtId="49" fontId="69" fillId="32" borderId="115" xfId="0" applyNumberFormat="1" applyFont="1" applyFill="1" applyBorder="1" applyAlignment="1" applyProtection="1">
      <alignment horizontal="left" vertical="center" wrapText="1"/>
      <protection locked="0"/>
    </xf>
    <xf numFmtId="49" fontId="69" fillId="32" borderId="118" xfId="0" applyNumberFormat="1" applyFont="1" applyFill="1" applyBorder="1" applyAlignment="1" applyProtection="1">
      <alignment horizontal="left" vertical="center" wrapText="1"/>
      <protection locked="0"/>
    </xf>
    <xf numFmtId="49" fontId="69" fillId="32" borderId="104" xfId="0" applyNumberFormat="1" applyFont="1" applyFill="1" applyBorder="1" applyAlignment="1" applyProtection="1">
      <alignment horizontal="left" vertical="center" wrapText="1"/>
      <protection locked="0"/>
    </xf>
    <xf numFmtId="49" fontId="69" fillId="32" borderId="105" xfId="0" applyNumberFormat="1" applyFont="1" applyFill="1" applyBorder="1" applyAlignment="1" applyProtection="1">
      <alignment horizontal="left" vertical="center" wrapText="1"/>
      <protection locked="0"/>
    </xf>
    <xf numFmtId="49" fontId="69" fillId="32" borderId="109" xfId="0" applyNumberFormat="1" applyFont="1" applyFill="1" applyBorder="1" applyAlignment="1" applyProtection="1">
      <alignment horizontal="left" vertical="center" wrapText="1"/>
      <protection locked="0"/>
    </xf>
    <xf numFmtId="49" fontId="69" fillId="32" borderId="126" xfId="0" applyNumberFormat="1" applyFont="1" applyFill="1" applyBorder="1" applyAlignment="1" applyProtection="1">
      <alignment horizontal="center" vertical="center" wrapText="1"/>
      <protection locked="0"/>
    </xf>
    <xf numFmtId="49" fontId="69" fillId="32" borderId="106" xfId="0" applyNumberFormat="1" applyFont="1" applyFill="1" applyBorder="1" applyAlignment="1" applyProtection="1">
      <alignment horizontal="center" vertical="center" wrapText="1"/>
      <protection locked="0"/>
    </xf>
    <xf numFmtId="0" fontId="69" fillId="29" borderId="126" xfId="0" applyNumberFormat="1" applyFont="1" applyFill="1" applyBorder="1" applyAlignment="1" applyProtection="1">
      <alignment horizontal="center" vertical="center" wrapText="1"/>
      <protection locked="0"/>
    </xf>
    <xf numFmtId="0" fontId="69" fillId="29" borderId="129" xfId="0" applyNumberFormat="1" applyFont="1" applyFill="1" applyBorder="1" applyAlignment="1" applyProtection="1">
      <alignment horizontal="center" vertical="center" wrapText="1"/>
      <protection locked="0"/>
    </xf>
    <xf numFmtId="49" fontId="69" fillId="29" borderId="117" xfId="0" applyNumberFormat="1" applyFont="1" applyFill="1" applyBorder="1" applyAlignment="1" applyProtection="1">
      <alignment horizontal="left" vertical="center" wrapText="1"/>
      <protection locked="0"/>
    </xf>
    <xf numFmtId="49" fontId="69" fillId="29" borderId="115" xfId="0" applyNumberFormat="1" applyFont="1" applyFill="1" applyBorder="1" applyAlignment="1" applyProtection="1">
      <alignment horizontal="left" vertical="center" wrapText="1"/>
      <protection locked="0"/>
    </xf>
    <xf numFmtId="49" fontId="69" fillId="29" borderId="118" xfId="0" applyNumberFormat="1" applyFont="1" applyFill="1" applyBorder="1" applyAlignment="1" applyProtection="1">
      <alignment horizontal="left" vertical="center" wrapText="1"/>
      <protection locked="0"/>
    </xf>
    <xf numFmtId="49" fontId="69" fillId="29" borderId="104" xfId="0" applyNumberFormat="1" applyFont="1" applyFill="1" applyBorder="1" applyAlignment="1" applyProtection="1">
      <alignment horizontal="left" vertical="center" wrapText="1"/>
      <protection locked="0"/>
    </xf>
    <xf numFmtId="49" fontId="69" fillId="29" borderId="105" xfId="0" applyNumberFormat="1" applyFont="1" applyFill="1" applyBorder="1" applyAlignment="1" applyProtection="1">
      <alignment horizontal="left" vertical="center" wrapText="1"/>
      <protection locked="0"/>
    </xf>
    <xf numFmtId="49" fontId="69" fillId="29" borderId="109" xfId="0" applyNumberFormat="1" applyFont="1" applyFill="1" applyBorder="1" applyAlignment="1" applyProtection="1">
      <alignment horizontal="left" vertical="center" wrapText="1"/>
      <protection locked="0"/>
    </xf>
    <xf numFmtId="49" fontId="69" fillId="29" borderId="124" xfId="0" applyNumberFormat="1" applyFont="1" applyFill="1" applyBorder="1" applyAlignment="1" applyProtection="1">
      <alignment horizontal="left" vertical="center" wrapText="1"/>
      <protection locked="0"/>
    </xf>
    <xf numFmtId="49" fontId="69" fillId="29" borderId="28" xfId="0" applyNumberFormat="1" applyFont="1" applyFill="1" applyBorder="1" applyAlignment="1" applyProtection="1">
      <alignment horizontal="left" vertical="center" wrapText="1"/>
      <protection locked="0"/>
    </xf>
    <xf numFmtId="49" fontId="69" fillId="29" borderId="125" xfId="0" applyNumberFormat="1" applyFont="1" applyFill="1" applyBorder="1" applyAlignment="1" applyProtection="1">
      <alignment horizontal="left" vertical="center" wrapText="1"/>
      <protection locked="0"/>
    </xf>
    <xf numFmtId="49" fontId="69" fillId="29" borderId="111" xfId="0" applyNumberFormat="1" applyFont="1" applyFill="1" applyBorder="1" applyAlignment="1" applyProtection="1">
      <alignment horizontal="center" vertical="center" wrapText="1"/>
      <protection locked="0"/>
    </xf>
    <xf numFmtId="0" fontId="69" fillId="29" borderId="131" xfId="0" applyNumberFormat="1" applyFont="1" applyFill="1" applyBorder="1" applyAlignment="1" applyProtection="1">
      <alignment horizontal="center" vertical="center" wrapText="1"/>
      <protection locked="0"/>
    </xf>
    <xf numFmtId="49" fontId="69" fillId="32" borderId="127" xfId="0" applyNumberFormat="1" applyFont="1" applyFill="1" applyBorder="1" applyAlignment="1" applyProtection="1">
      <alignment horizontal="center" vertical="center" wrapText="1"/>
      <protection locked="0"/>
    </xf>
    <xf numFmtId="49" fontId="69" fillId="32" borderId="128" xfId="0" applyNumberFormat="1" applyFont="1" applyFill="1" applyBorder="1" applyAlignment="1" applyProtection="1">
      <alignment horizontal="center" vertical="center" wrapText="1"/>
      <protection locked="0"/>
    </xf>
    <xf numFmtId="0" fontId="69" fillId="0" borderId="111" xfId="0" applyFont="1" applyFill="1" applyBorder="1" applyAlignment="1" applyProtection="1">
      <alignment horizontal="center" vertical="center" wrapText="1"/>
    </xf>
    <xf numFmtId="49" fontId="69" fillId="29" borderId="127" xfId="0" applyNumberFormat="1" applyFont="1" applyFill="1" applyBorder="1" applyAlignment="1" applyProtection="1">
      <alignment horizontal="center" vertical="center" wrapText="1"/>
      <protection locked="0"/>
    </xf>
    <xf numFmtId="49" fontId="69" fillId="29" borderId="130" xfId="0" applyNumberFormat="1" applyFont="1" applyFill="1" applyBorder="1" applyAlignment="1" applyProtection="1">
      <alignment horizontal="center" vertical="center" wrapText="1"/>
      <protection locked="0"/>
    </xf>
    <xf numFmtId="9" fontId="35" fillId="0" borderId="133" xfId="56" applyFont="1" applyFill="1" applyBorder="1" applyAlignment="1" applyProtection="1">
      <alignment horizontal="center" vertical="center"/>
    </xf>
    <xf numFmtId="9" fontId="35" fillId="0" borderId="134" xfId="56" applyFont="1" applyFill="1" applyBorder="1" applyAlignment="1" applyProtection="1">
      <alignment horizontal="center" vertical="center"/>
    </xf>
    <xf numFmtId="9" fontId="35" fillId="0" borderId="135" xfId="56" applyFont="1" applyFill="1" applyBorder="1" applyAlignment="1" applyProtection="1">
      <alignment horizontal="center" vertical="center"/>
    </xf>
    <xf numFmtId="49" fontId="4" fillId="32" borderId="132" xfId="0" applyNumberFormat="1" applyFont="1" applyFill="1" applyBorder="1" applyAlignment="1" applyProtection="1">
      <alignment horizontal="center" vertical="center" wrapText="1"/>
      <protection locked="0"/>
    </xf>
    <xf numFmtId="49" fontId="4" fillId="32" borderId="132" xfId="0" applyNumberFormat="1" applyFont="1" applyFill="1" applyBorder="1" applyAlignment="1" applyProtection="1">
      <alignment horizontal="left" vertical="center" wrapText="1"/>
      <protection locked="0"/>
    </xf>
    <xf numFmtId="49" fontId="69" fillId="32" borderId="10" xfId="0" applyNumberFormat="1" applyFont="1" applyFill="1" applyBorder="1" applyAlignment="1" applyProtection="1">
      <alignment horizontal="left" vertical="center" wrapText="1"/>
      <protection locked="0"/>
    </xf>
    <xf numFmtId="49" fontId="69" fillId="32" borderId="29" xfId="0" applyNumberFormat="1" applyFont="1" applyFill="1" applyBorder="1" applyAlignment="1" applyProtection="1">
      <alignment horizontal="left" vertical="center" wrapText="1"/>
      <protection locked="0"/>
    </xf>
    <xf numFmtId="49" fontId="69" fillId="32" borderId="132" xfId="0" applyNumberFormat="1" applyFont="1" applyFill="1" applyBorder="1" applyAlignment="1" applyProtection="1">
      <alignment horizontal="left" vertical="center" wrapText="1"/>
      <protection locked="0"/>
    </xf>
    <xf numFmtId="0" fontId="28" fillId="0" borderId="136" xfId="0" applyFont="1" applyBorder="1" applyAlignment="1" applyProtection="1">
      <alignment horizontal="center" wrapText="1"/>
    </xf>
    <xf numFmtId="0" fontId="28" fillId="0" borderId="137" xfId="0" applyFont="1" applyBorder="1" applyAlignment="1" applyProtection="1">
      <alignment horizontal="center" wrapText="1"/>
    </xf>
    <xf numFmtId="0" fontId="28" fillId="0" borderId="138" xfId="0" applyFont="1" applyBorder="1" applyAlignment="1" applyProtection="1">
      <alignment horizontal="center" wrapText="1"/>
    </xf>
    <xf numFmtId="0" fontId="0" fillId="33" borderId="139" xfId="0" applyFill="1" applyBorder="1" applyAlignment="1" applyProtection="1">
      <alignment horizontal="center"/>
    </xf>
    <xf numFmtId="0" fontId="0" fillId="33" borderId="140" xfId="0" applyFill="1" applyBorder="1" applyAlignment="1" applyProtection="1">
      <alignment horizontal="center"/>
    </xf>
    <xf numFmtId="0" fontId="0" fillId="33" borderId="141" xfId="0" applyFill="1" applyBorder="1" applyAlignment="1" applyProtection="1">
      <alignment horizontal="center"/>
    </xf>
    <xf numFmtId="0" fontId="0" fillId="0" borderId="142" xfId="0" applyBorder="1" applyAlignment="1" applyProtection="1">
      <alignment horizontal="center"/>
    </xf>
    <xf numFmtId="0" fontId="0" fillId="0" borderId="21" xfId="0" applyBorder="1" applyAlignment="1" applyProtection="1">
      <alignment horizontal="center"/>
    </xf>
    <xf numFmtId="0" fontId="0" fillId="0" borderId="143" xfId="0" applyFill="1" applyBorder="1" applyAlignment="1" applyProtection="1">
      <alignment horizontal="center" vertical="center"/>
      <protection locked="0"/>
    </xf>
    <xf numFmtId="0" fontId="0" fillId="0" borderId="144" xfId="0" applyFill="1" applyBorder="1" applyAlignment="1" applyProtection="1">
      <alignment horizontal="center" vertical="center"/>
      <protection locked="0"/>
    </xf>
    <xf numFmtId="0" fontId="0" fillId="0" borderId="145" xfId="0" applyFill="1" applyBorder="1" applyAlignment="1" applyProtection="1">
      <alignment horizontal="center" vertical="center"/>
      <protection locked="0"/>
    </xf>
    <xf numFmtId="0" fontId="86" fillId="0" borderId="150" xfId="0" applyFont="1" applyBorder="1" applyAlignment="1" applyProtection="1">
      <alignment horizontal="right"/>
    </xf>
    <xf numFmtId="0" fontId="116" fillId="0" borderId="150" xfId="0" applyFont="1" applyBorder="1" applyAlignment="1"/>
    <xf numFmtId="15" fontId="119" fillId="0" borderId="10" xfId="58" applyNumberFormat="1" applyFont="1" applyFill="1" applyBorder="1" applyAlignment="1" applyProtection="1">
      <alignment horizontal="center"/>
      <protection locked="0"/>
    </xf>
    <xf numFmtId="15" fontId="130" fillId="0" borderId="10" xfId="58" applyNumberFormat="1" applyFill="1" applyBorder="1" applyAlignment="1" applyProtection="1">
      <alignment horizontal="center"/>
      <protection locked="0"/>
    </xf>
    <xf numFmtId="0" fontId="111" fillId="0" borderId="48" xfId="0" applyFont="1" applyBorder="1" applyAlignment="1" applyProtection="1">
      <alignment horizontal="right"/>
    </xf>
    <xf numFmtId="0" fontId="111" fillId="0" borderId="0" xfId="0" applyFont="1" applyAlignment="1" applyProtection="1">
      <alignment horizontal="right"/>
    </xf>
    <xf numFmtId="49" fontId="16" fillId="0" borderId="25" xfId="0" applyNumberFormat="1" applyFont="1" applyBorder="1" applyAlignment="1" applyProtection="1">
      <alignment horizontal="center"/>
    </xf>
    <xf numFmtId="49" fontId="16" fillId="0" borderId="45" xfId="0" applyNumberFormat="1" applyFont="1" applyBorder="1" applyAlignment="1" applyProtection="1">
      <alignment horizontal="center"/>
    </xf>
    <xf numFmtId="0" fontId="79" fillId="0" borderId="151" xfId="0" applyFont="1" applyFill="1" applyBorder="1" applyAlignment="1" applyProtection="1">
      <alignment horizontal="center" vertical="center"/>
    </xf>
    <xf numFmtId="0" fontId="79" fillId="0" borderId="152" xfId="0" applyFont="1" applyFill="1" applyBorder="1" applyAlignment="1" applyProtection="1">
      <alignment horizontal="center" vertical="center"/>
    </xf>
    <xf numFmtId="0" fontId="79" fillId="0" borderId="153" xfId="0" applyFont="1" applyFill="1" applyBorder="1" applyAlignment="1" applyProtection="1">
      <alignment horizontal="center" vertical="center"/>
    </xf>
    <xf numFmtId="43" fontId="63" fillId="31" borderId="0" xfId="39" applyFont="1" applyFill="1" applyAlignment="1" applyProtection="1">
      <alignment horizontal="center" vertical="center"/>
    </xf>
    <xf numFmtId="0" fontId="0" fillId="19" borderId="154" xfId="0" applyFill="1" applyBorder="1" applyAlignment="1" applyProtection="1">
      <alignment horizontal="center" vertical="center" textRotation="90"/>
    </xf>
    <xf numFmtId="49" fontId="16" fillId="0" borderId="23" xfId="0" applyNumberFormat="1" applyFont="1" applyBorder="1" applyAlignment="1" applyProtection="1">
      <alignment horizontal="center"/>
    </xf>
    <xf numFmtId="49" fontId="16" fillId="0" borderId="10" xfId="0" applyNumberFormat="1" applyFont="1" applyBorder="1" applyAlignment="1" applyProtection="1">
      <alignment horizontal="center"/>
    </xf>
    <xf numFmtId="0" fontId="111" fillId="0" borderId="0" xfId="0" applyFont="1" applyBorder="1" applyAlignment="1" applyProtection="1">
      <alignment horizontal="right"/>
    </xf>
    <xf numFmtId="0" fontId="111" fillId="0" borderId="146" xfId="0" applyFont="1" applyBorder="1" applyAlignment="1" applyProtection="1">
      <alignment horizontal="right"/>
    </xf>
    <xf numFmtId="49" fontId="0" fillId="0" borderId="29" xfId="0" applyNumberFormat="1" applyBorder="1" applyAlignment="1" applyProtection="1">
      <alignment horizontal="left"/>
      <protection locked="0"/>
    </xf>
    <xf numFmtId="49" fontId="0" fillId="0" borderId="110" xfId="0" applyNumberFormat="1" applyBorder="1" applyAlignment="1" applyProtection="1">
      <alignment horizontal="left"/>
      <protection locked="0"/>
    </xf>
    <xf numFmtId="49" fontId="0" fillId="0" borderId="111" xfId="0" applyNumberFormat="1" applyBorder="1" applyAlignment="1" applyProtection="1">
      <alignment horizontal="left"/>
      <protection locked="0"/>
    </xf>
    <xf numFmtId="0" fontId="0" fillId="27" borderId="29" xfId="0" applyFill="1" applyBorder="1" applyAlignment="1" applyProtection="1">
      <alignment horizontal="center"/>
    </xf>
    <xf numFmtId="0" fontId="0" fillId="27" borderId="111" xfId="0" applyFill="1" applyBorder="1" applyAlignment="1" applyProtection="1">
      <alignment horizontal="center"/>
    </xf>
    <xf numFmtId="49" fontId="4" fillId="29" borderId="132" xfId="0" applyNumberFormat="1" applyFont="1" applyFill="1" applyBorder="1" applyAlignment="1" applyProtection="1">
      <alignment horizontal="left" vertical="center" wrapText="1"/>
      <protection locked="0"/>
    </xf>
    <xf numFmtId="49" fontId="69" fillId="29" borderId="10" xfId="0" applyNumberFormat="1" applyFont="1" applyFill="1" applyBorder="1" applyAlignment="1" applyProtection="1">
      <alignment horizontal="left" vertical="center" wrapText="1"/>
      <protection locked="0"/>
    </xf>
    <xf numFmtId="49" fontId="69" fillId="29" borderId="29" xfId="0" applyNumberFormat="1" applyFont="1" applyFill="1" applyBorder="1" applyAlignment="1" applyProtection="1">
      <alignment horizontal="left" vertical="center" wrapText="1"/>
      <protection locked="0"/>
    </xf>
    <xf numFmtId="49" fontId="69" fillId="29" borderId="132" xfId="0" applyNumberFormat="1" applyFont="1" applyFill="1" applyBorder="1" applyAlignment="1" applyProtection="1">
      <alignment horizontal="left" vertical="center" wrapText="1"/>
      <protection locked="0"/>
    </xf>
    <xf numFmtId="43" fontId="16" fillId="0" borderId="147" xfId="0" applyNumberFormat="1" applyFont="1" applyBorder="1" applyAlignment="1" applyProtection="1">
      <alignment horizontal="center"/>
    </xf>
    <xf numFmtId="0" fontId="16" fillId="0" borderId="148" xfId="0" applyFont="1" applyBorder="1" applyAlignment="1" applyProtection="1">
      <alignment horizontal="center"/>
    </xf>
    <xf numFmtId="0" fontId="16" fillId="0" borderId="149" xfId="0" applyFont="1" applyBorder="1" applyAlignment="1" applyProtection="1">
      <alignment horizontal="center"/>
    </xf>
    <xf numFmtId="49" fontId="4" fillId="27" borderId="132" xfId="0" applyNumberFormat="1" applyFont="1" applyFill="1" applyBorder="1" applyAlignment="1" applyProtection="1">
      <alignment horizontal="left" vertical="center" wrapText="1"/>
      <protection locked="0"/>
    </xf>
    <xf numFmtId="49" fontId="69" fillId="27" borderId="10" xfId="0" applyNumberFormat="1" applyFont="1" applyFill="1" applyBorder="1" applyAlignment="1" applyProtection="1">
      <alignment horizontal="left" vertical="center" wrapText="1"/>
      <protection locked="0"/>
    </xf>
    <xf numFmtId="49" fontId="69" fillId="27" borderId="29" xfId="0" applyNumberFormat="1" applyFont="1" applyFill="1" applyBorder="1" applyAlignment="1" applyProtection="1">
      <alignment horizontal="left" vertical="center" wrapText="1"/>
      <protection locked="0"/>
    </xf>
    <xf numFmtId="49" fontId="69" fillId="27" borderId="132" xfId="0" applyNumberFormat="1" applyFont="1" applyFill="1" applyBorder="1" applyAlignment="1" applyProtection="1">
      <alignment horizontal="left" vertical="center" wrapText="1"/>
      <protection locked="0"/>
    </xf>
    <xf numFmtId="49" fontId="0" fillId="0" borderId="29" xfId="0" applyNumberFormat="1" applyBorder="1" applyAlignment="1" applyProtection="1">
      <alignment horizontal="center"/>
      <protection locked="0"/>
    </xf>
    <xf numFmtId="49" fontId="0" fillId="0" borderId="111" xfId="0" applyNumberFormat="1" applyBorder="1" applyAlignment="1" applyProtection="1">
      <alignment horizontal="center"/>
      <protection locked="0"/>
    </xf>
    <xf numFmtId="49" fontId="0" fillId="0" borderId="110" xfId="0" applyNumberFormat="1" applyBorder="1" applyAlignment="1" applyProtection="1">
      <alignment horizontal="center"/>
      <protection locked="0"/>
    </xf>
    <xf numFmtId="3" fontId="132" fillId="0" borderId="29" xfId="0" applyNumberFormat="1" applyFont="1" applyBorder="1" applyAlignment="1" applyProtection="1">
      <alignment horizontal="left"/>
      <protection locked="0"/>
    </xf>
    <xf numFmtId="3" fontId="132" fillId="0" borderId="111" xfId="0" applyNumberFormat="1" applyFont="1" applyBorder="1" applyAlignment="1" applyProtection="1">
      <alignment horizontal="left"/>
      <protection locked="0"/>
    </xf>
    <xf numFmtId="49" fontId="23" fillId="0" borderId="29" xfId="0" applyNumberFormat="1" applyFont="1" applyBorder="1" applyAlignment="1" applyProtection="1">
      <alignment horizontal="left"/>
      <protection locked="0"/>
    </xf>
    <xf numFmtId="49" fontId="133" fillId="0" borderId="110" xfId="0" applyNumberFormat="1" applyFont="1" applyBorder="1" applyAlignment="1" applyProtection="1">
      <alignment horizontal="left"/>
      <protection locked="0"/>
    </xf>
    <xf numFmtId="49" fontId="133" fillId="0" borderId="111" xfId="0" applyNumberFormat="1" applyFont="1" applyBorder="1" applyAlignment="1" applyProtection="1">
      <alignment horizontal="left"/>
      <protection locked="0"/>
    </xf>
    <xf numFmtId="49" fontId="134" fillId="0" borderId="29" xfId="0" applyNumberFormat="1" applyFont="1" applyBorder="1" applyAlignment="1" applyProtection="1">
      <alignment horizontal="center"/>
      <protection locked="0"/>
    </xf>
    <xf numFmtId="43" fontId="17" fillId="34" borderId="10" xfId="58" applyFont="1" applyFill="1" applyBorder="1" applyAlignment="1" applyProtection="1">
      <alignment horizontal="center"/>
      <protection locked="0"/>
    </xf>
    <xf numFmtId="43" fontId="26" fillId="24" borderId="67" xfId="58" applyFont="1" applyFill="1" applyBorder="1" applyAlignment="1" applyProtection="1">
      <alignment horizontal="left"/>
    </xf>
    <xf numFmtId="43" fontId="3" fillId="0" borderId="67" xfId="58" applyFont="1" applyFill="1" applyBorder="1" applyAlignment="1" applyProtection="1">
      <alignment horizontal="right"/>
    </xf>
    <xf numFmtId="43" fontId="114" fillId="30" borderId="67" xfId="58" applyFont="1" applyFill="1" applyBorder="1" applyAlignment="1" applyProtection="1">
      <alignment horizontal="center"/>
    </xf>
    <xf numFmtId="15" fontId="26" fillId="24" borderId="67" xfId="58" applyNumberFormat="1" applyFont="1" applyFill="1" applyBorder="1" applyAlignment="1" applyProtection="1">
      <alignment horizontal="left"/>
    </xf>
    <xf numFmtId="0" fontId="0" fillId="0" borderId="67" xfId="0" applyBorder="1" applyAlignment="1">
      <alignment horizontal="left"/>
    </xf>
    <xf numFmtId="43" fontId="101" fillId="31" borderId="0" xfId="39" applyFont="1" applyFill="1" applyAlignment="1" applyProtection="1">
      <alignment horizontal="center" vertical="center"/>
    </xf>
    <xf numFmtId="43" fontId="35" fillId="24" borderId="0" xfId="50" applyFont="1" applyFill="1" applyAlignment="1" applyProtection="1">
      <alignment horizontal="center" vertical="center" wrapText="1"/>
    </xf>
    <xf numFmtId="172" fontId="26" fillId="24" borderId="67" xfId="58" applyNumberFormat="1" applyFont="1" applyFill="1" applyBorder="1" applyAlignment="1" applyProtection="1">
      <alignment horizontal="left"/>
    </xf>
    <xf numFmtId="43" fontId="3" fillId="0" borderId="67" xfId="58" applyFont="1" applyBorder="1" applyAlignment="1" applyProtection="1">
      <alignment horizontal="right"/>
    </xf>
    <xf numFmtId="43" fontId="22" fillId="0" borderId="0" xfId="50" applyFont="1" applyFill="1" applyAlignment="1" applyProtection="1">
      <alignment horizontal="right" vertical="center"/>
    </xf>
    <xf numFmtId="43" fontId="26" fillId="24" borderId="0" xfId="50" applyFont="1" applyFill="1" applyAlignment="1" applyProtection="1">
      <alignment horizontal="center" vertical="center" wrapText="1"/>
    </xf>
    <xf numFmtId="0" fontId="115" fillId="0" borderId="155" xfId="0" applyFont="1" applyFill="1" applyBorder="1" applyAlignment="1" applyProtection="1">
      <alignment horizontal="left" wrapText="1"/>
    </xf>
    <xf numFmtId="0" fontId="115" fillId="0" borderId="156" xfId="0" applyFont="1" applyFill="1" applyBorder="1" applyAlignment="1" applyProtection="1">
      <alignment horizontal="left" wrapText="1"/>
    </xf>
    <xf numFmtId="43" fontId="30" fillId="0" borderId="0" xfId="0" applyNumberFormat="1" applyFont="1" applyAlignment="1" applyProtection="1">
      <alignment horizontal="left"/>
    </xf>
    <xf numFmtId="43" fontId="17" fillId="30" borderId="0" xfId="58" applyFont="1" applyFill="1" applyBorder="1" applyAlignment="1" applyProtection="1">
      <alignment horizontal="center"/>
    </xf>
    <xf numFmtId="43" fontId="16" fillId="0" borderId="0" xfId="0" applyNumberFormat="1" applyFont="1" applyAlignment="1" applyProtection="1">
      <alignment horizontal="center"/>
    </xf>
    <xf numFmtId="0" fontId="36" fillId="27" borderId="29" xfId="0" applyFont="1" applyFill="1" applyBorder="1" applyAlignment="1" applyProtection="1">
      <alignment horizontal="left" wrapText="1"/>
      <protection locked="0"/>
    </xf>
    <xf numFmtId="0" fontId="36" fillId="27" borderId="110" xfId="0" applyFont="1" applyFill="1" applyBorder="1" applyAlignment="1" applyProtection="1">
      <alignment horizontal="left" wrapText="1"/>
      <protection locked="0"/>
    </xf>
    <xf numFmtId="0" fontId="36" fillId="27" borderId="111" xfId="0" applyFont="1" applyFill="1" applyBorder="1" applyAlignment="1" applyProtection="1">
      <alignment horizontal="left" wrapText="1"/>
      <protection locked="0"/>
    </xf>
    <xf numFmtId="0" fontId="0" fillId="0" borderId="110" xfId="0" applyBorder="1" applyAlignment="1" applyProtection="1">
      <alignment horizontal="left" wrapText="1"/>
      <protection locked="0"/>
    </xf>
    <xf numFmtId="0" fontId="0" fillId="0" borderId="111" xfId="0" applyBorder="1" applyAlignment="1" applyProtection="1">
      <alignment horizontal="left" wrapText="1"/>
      <protection locked="0"/>
    </xf>
    <xf numFmtId="0" fontId="108" fillId="0" borderId="0" xfId="0" applyFont="1" applyAlignment="1" applyProtection="1">
      <alignment horizontal="center"/>
    </xf>
    <xf numFmtId="43" fontId="107" fillId="0" borderId="139" xfId="0" applyNumberFormat="1" applyFont="1" applyBorder="1" applyAlignment="1" applyProtection="1">
      <alignment horizontal="center" vertical="center" wrapText="1"/>
    </xf>
    <xf numFmtId="43" fontId="107" fillId="0" borderId="140" xfId="0" applyNumberFormat="1" applyFont="1" applyBorder="1" applyAlignment="1" applyProtection="1">
      <alignment horizontal="center" vertical="center" wrapText="1"/>
    </xf>
    <xf numFmtId="43" fontId="107" fillId="0" borderId="141" xfId="0" applyNumberFormat="1" applyFont="1" applyBorder="1" applyAlignment="1" applyProtection="1">
      <alignment horizontal="center" vertical="center" wrapText="1"/>
    </xf>
    <xf numFmtId="0" fontId="0" fillId="0" borderId="157" xfId="0" applyBorder="1" applyAlignment="1" applyProtection="1">
      <alignment horizontal="center"/>
    </xf>
    <xf numFmtId="0" fontId="0" fillId="0" borderId="64" xfId="0" applyBorder="1" applyAlignment="1" applyProtection="1">
      <alignment horizontal="center"/>
    </xf>
    <xf numFmtId="0" fontId="115" fillId="0" borderId="158" xfId="0" applyFont="1" applyFill="1" applyBorder="1" applyAlignment="1" applyProtection="1">
      <alignment horizontal="left" wrapText="1"/>
    </xf>
    <xf numFmtId="0" fontId="115" fillId="0" borderId="94" xfId="0" applyFont="1" applyFill="1" applyBorder="1" applyAlignment="1" applyProtection="1">
      <alignment horizontal="left" wrapText="1"/>
    </xf>
    <xf numFmtId="0" fontId="32" fillId="27" borderId="29" xfId="0" applyFont="1" applyFill="1" applyBorder="1" applyAlignment="1" applyProtection="1">
      <alignment horizontal="left" wrapText="1"/>
      <protection locked="0"/>
    </xf>
    <xf numFmtId="43" fontId="16" fillId="0" borderId="0" xfId="0" applyNumberFormat="1" applyFont="1" applyAlignment="1" applyProtection="1">
      <alignment horizontal="center" wrapText="1"/>
    </xf>
    <xf numFmtId="43" fontId="30" fillId="0" borderId="0" xfId="0" applyNumberFormat="1" applyFont="1" applyAlignment="1" applyProtection="1">
      <alignment horizontal="right"/>
    </xf>
    <xf numFmtId="15" fontId="30" fillId="0" borderId="0" xfId="0" applyNumberFormat="1" applyFont="1" applyAlignment="1" applyProtection="1">
      <alignment horizontal="right"/>
    </xf>
    <xf numFmtId="0" fontId="0" fillId="0" borderId="0" xfId="0" applyBorder="1" applyAlignment="1">
      <alignment horizontal="center"/>
    </xf>
    <xf numFmtId="0" fontId="87" fillId="0" borderId="0" xfId="0" applyFont="1" applyAlignment="1">
      <alignment horizontal="left" wrapText="1"/>
    </xf>
    <xf numFmtId="43" fontId="30" fillId="0" borderId="0" xfId="0" applyNumberFormat="1" applyFont="1" applyAlignment="1">
      <alignment horizontal="left"/>
    </xf>
    <xf numFmtId="43" fontId="16" fillId="0" borderId="0" xfId="0" applyNumberFormat="1" applyFont="1" applyAlignment="1">
      <alignment horizontal="center"/>
    </xf>
    <xf numFmtId="43" fontId="63" fillId="31" borderId="0" xfId="48" applyFont="1" applyFill="1" applyAlignment="1">
      <alignment horizontal="center" vertical="center"/>
    </xf>
    <xf numFmtId="0" fontId="108" fillId="0" borderId="0" xfId="0" applyFont="1" applyAlignment="1">
      <alignment horizontal="center"/>
    </xf>
    <xf numFmtId="43" fontId="30" fillId="0" borderId="0" xfId="0" applyNumberFormat="1" applyFont="1" applyAlignment="1">
      <alignment horizontal="right"/>
    </xf>
    <xf numFmtId="0" fontId="0" fillId="0" borderId="143" xfId="0" applyFill="1" applyBorder="1" applyAlignment="1" applyProtection="1">
      <alignment horizontal="center" vertical="center"/>
    </xf>
    <xf numFmtId="0" fontId="0" fillId="0" borderId="144" xfId="0" applyFill="1" applyBorder="1" applyAlignment="1" applyProtection="1">
      <alignment horizontal="center" vertical="center"/>
    </xf>
    <xf numFmtId="0" fontId="0" fillId="0" borderId="145" xfId="0" applyFill="1" applyBorder="1" applyAlignment="1" applyProtection="1">
      <alignment horizontal="center" vertical="center"/>
    </xf>
    <xf numFmtId="15" fontId="30" fillId="0" borderId="0" xfId="0" applyNumberFormat="1" applyFont="1" applyAlignment="1">
      <alignment horizontal="right"/>
    </xf>
    <xf numFmtId="0" fontId="16" fillId="0" borderId="0" xfId="0" applyFont="1" applyBorder="1" applyAlignment="1">
      <alignment horizontal="center"/>
    </xf>
    <xf numFmtId="43" fontId="63" fillId="31" borderId="0" xfId="48" applyFont="1" applyFill="1" applyAlignment="1" applyProtection="1">
      <alignment horizontal="center" vertical="center"/>
    </xf>
    <xf numFmtId="0" fontId="36" fillId="0" borderId="115" xfId="0" applyFont="1" applyBorder="1" applyAlignment="1" applyProtection="1">
      <alignment horizontal="left" vertical="center" wrapText="1"/>
    </xf>
    <xf numFmtId="43" fontId="108" fillId="0" borderId="0" xfId="0" applyNumberFormat="1" applyFont="1" applyAlignment="1" applyProtection="1">
      <alignment horizontal="center"/>
    </xf>
    <xf numFmtId="43" fontId="35" fillId="0" borderId="0" xfId="0" applyNumberFormat="1" applyFont="1" applyAlignment="1" applyProtection="1">
      <alignment horizontal="center"/>
    </xf>
    <xf numFmtId="43" fontId="17" fillId="30" borderId="0" xfId="59" applyFont="1" applyFill="1" applyBorder="1" applyAlignment="1" applyProtection="1">
      <alignment horizontal="center"/>
    </xf>
    <xf numFmtId="0" fontId="36" fillId="0" borderId="10" xfId="0" applyFont="1" applyBorder="1" applyAlignment="1" applyProtection="1">
      <alignment vertical="center" wrapText="1"/>
    </xf>
    <xf numFmtId="9" fontId="30" fillId="0" borderId="29" xfId="56" applyFont="1" applyBorder="1" applyAlignment="1" applyProtection="1">
      <alignment horizontal="center" vertical="center" wrapText="1"/>
    </xf>
    <xf numFmtId="9" fontId="30" fillId="0" borderId="110" xfId="56" applyFont="1" applyBorder="1" applyAlignment="1" applyProtection="1">
      <alignment horizontal="center" vertical="center" wrapText="1"/>
    </xf>
    <xf numFmtId="9" fontId="30" fillId="0" borderId="111" xfId="56" applyFont="1" applyBorder="1" applyAlignment="1" applyProtection="1">
      <alignment horizontal="center" vertical="center" wrapText="1"/>
    </xf>
    <xf numFmtId="9" fontId="36" fillId="27" borderId="10" xfId="56" applyFont="1" applyFill="1" applyBorder="1" applyAlignment="1" applyProtection="1">
      <alignment horizontal="left" vertical="center" wrapText="1"/>
      <protection locked="0"/>
    </xf>
    <xf numFmtId="9" fontId="36" fillId="27" borderId="29" xfId="56" applyFont="1" applyFill="1" applyBorder="1" applyAlignment="1" applyProtection="1">
      <alignment horizontal="left" vertical="center" wrapText="1"/>
      <protection locked="0"/>
    </xf>
    <xf numFmtId="9" fontId="36" fillId="27" borderId="110" xfId="56" applyFont="1" applyFill="1" applyBorder="1" applyAlignment="1" applyProtection="1">
      <alignment horizontal="left" vertical="center" wrapText="1"/>
      <protection locked="0"/>
    </xf>
    <xf numFmtId="9" fontId="36" fillId="27" borderId="111" xfId="56" applyFont="1" applyFill="1" applyBorder="1" applyAlignment="1" applyProtection="1">
      <alignment horizontal="left" vertical="center" wrapText="1"/>
      <protection locked="0"/>
    </xf>
    <xf numFmtId="0" fontId="36" fillId="20" borderId="0" xfId="0" applyFont="1" applyFill="1" applyAlignment="1" applyProtection="1">
      <alignment horizontal="center" vertical="center" wrapText="1"/>
    </xf>
    <xf numFmtId="0" fontId="36" fillId="0" borderId="29" xfId="0" applyFont="1" applyBorder="1" applyAlignment="1" applyProtection="1">
      <alignment vertical="center" wrapText="1"/>
    </xf>
    <xf numFmtId="0" fontId="36" fillId="0" borderId="110" xfId="0" applyFont="1" applyBorder="1" applyAlignment="1" applyProtection="1">
      <alignment vertical="center" wrapText="1"/>
    </xf>
    <xf numFmtId="0" fontId="36" fillId="0" borderId="111" xfId="0" applyFont="1" applyBorder="1" applyAlignment="1" applyProtection="1">
      <alignment vertical="center" wrapText="1"/>
    </xf>
    <xf numFmtId="0" fontId="36" fillId="20" borderId="115" xfId="0" applyFont="1" applyFill="1" applyBorder="1" applyAlignment="1" applyProtection="1">
      <alignment horizontal="left"/>
    </xf>
    <xf numFmtId="0" fontId="36" fillId="20" borderId="115" xfId="0" applyFont="1" applyFill="1" applyBorder="1" applyAlignment="1" applyProtection="1">
      <alignment horizontal="left" vertical="center" wrapText="1"/>
    </xf>
    <xf numFmtId="0" fontId="36" fillId="27" borderId="29" xfId="0" applyFont="1" applyFill="1" applyBorder="1" applyAlignment="1" applyProtection="1">
      <alignment horizontal="left" vertical="top" wrapText="1"/>
      <protection locked="0"/>
    </xf>
    <xf numFmtId="0" fontId="36" fillId="27" borderId="110" xfId="0" applyFont="1" applyFill="1" applyBorder="1" applyAlignment="1" applyProtection="1">
      <alignment horizontal="left" vertical="top" wrapText="1"/>
      <protection locked="0"/>
    </xf>
    <xf numFmtId="0" fontId="36" fillId="27" borderId="111" xfId="0" applyFont="1" applyFill="1" applyBorder="1" applyAlignment="1" applyProtection="1">
      <alignment horizontal="left" vertical="top" wrapText="1"/>
      <protection locked="0"/>
    </xf>
    <xf numFmtId="0" fontId="36" fillId="0" borderId="29"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111" xfId="0" applyFont="1" applyBorder="1" applyAlignment="1" applyProtection="1">
      <alignment horizontal="center" vertical="center"/>
    </xf>
    <xf numFmtId="0" fontId="36" fillId="0" borderId="10" xfId="0" applyFont="1" applyBorder="1" applyAlignment="1" applyProtection="1">
      <alignment horizontal="center" vertical="center" wrapText="1"/>
    </xf>
    <xf numFmtId="0" fontId="0" fillId="0" borderId="110" xfId="0" applyBorder="1" applyAlignment="1" applyProtection="1">
      <alignment horizontal="left" vertical="top" wrapText="1"/>
      <protection locked="0"/>
    </xf>
    <xf numFmtId="0" fontId="0" fillId="0" borderId="111" xfId="0" applyBorder="1" applyAlignment="1" applyProtection="1">
      <alignment horizontal="left" vertical="top" wrapText="1"/>
      <protection locked="0"/>
    </xf>
    <xf numFmtId="9" fontId="39" fillId="33" borderId="29" xfId="56" applyFont="1" applyFill="1" applyBorder="1" applyAlignment="1" applyProtection="1">
      <alignment horizontal="center" vertical="center" wrapText="1"/>
    </xf>
    <xf numFmtId="9" fontId="39" fillId="33" borderId="111" xfId="56" applyFont="1" applyFill="1" applyBorder="1" applyAlignment="1" applyProtection="1">
      <alignment horizontal="center" vertical="center" wrapText="1"/>
    </xf>
    <xf numFmtId="9" fontId="39" fillId="35" borderId="29" xfId="56" applyFont="1" applyFill="1" applyBorder="1" applyAlignment="1" applyProtection="1">
      <alignment horizontal="center" vertical="center" wrapText="1"/>
    </xf>
    <xf numFmtId="9" fontId="39" fillId="35" borderId="111" xfId="56" applyFont="1" applyFill="1" applyBorder="1" applyAlignment="1" applyProtection="1">
      <alignment horizontal="center" vertical="center" wrapText="1"/>
    </xf>
    <xf numFmtId="0" fontId="35" fillId="0" borderId="105" xfId="0" applyFont="1" applyBorder="1" applyAlignment="1" applyProtection="1">
      <alignment horizontal="center"/>
    </xf>
    <xf numFmtId="0" fontId="36" fillId="20" borderId="0" xfId="0" applyFont="1" applyFill="1" applyBorder="1" applyAlignment="1" applyProtection="1">
      <alignment horizontal="left"/>
    </xf>
    <xf numFmtId="0" fontId="36" fillId="20" borderId="0" xfId="0" applyFont="1" applyFill="1" applyAlignment="1" applyProtection="1">
      <alignment horizontal="left"/>
      <protection locked="0"/>
    </xf>
    <xf numFmtId="0" fontId="36" fillId="20" borderId="42" xfId="0" applyFont="1" applyFill="1" applyBorder="1" applyAlignment="1" applyProtection="1">
      <alignment horizontal="left"/>
      <protection locked="0"/>
    </xf>
    <xf numFmtId="0" fontId="36" fillId="20" borderId="159" xfId="0" applyFont="1" applyFill="1" applyBorder="1" applyAlignment="1" applyProtection="1">
      <alignment horizontal="left"/>
      <protection locked="0"/>
    </xf>
    <xf numFmtId="0" fontId="36" fillId="20" borderId="0" xfId="0" applyFont="1" applyFill="1" applyBorder="1" applyAlignment="1" applyProtection="1">
      <alignment horizontal="left"/>
      <protection locked="0"/>
    </xf>
    <xf numFmtId="0" fontId="81" fillId="19" borderId="12" xfId="0" applyFont="1" applyFill="1" applyBorder="1" applyAlignment="1" applyProtection="1">
      <alignment horizontal="center" vertical="center"/>
    </xf>
    <xf numFmtId="0" fontId="4" fillId="37" borderId="180" xfId="0" applyFont="1" applyFill="1" applyBorder="1" applyAlignment="1" applyProtection="1">
      <alignment horizontal="center" vertical="top" wrapText="1"/>
      <protection locked="0"/>
    </xf>
    <xf numFmtId="0" fontId="4" fillId="37" borderId="181" xfId="0" applyFont="1" applyFill="1" applyBorder="1" applyAlignment="1" applyProtection="1">
      <alignment horizontal="center" vertical="top" wrapText="1"/>
      <protection locked="0"/>
    </xf>
    <xf numFmtId="0" fontId="4" fillId="37" borderId="182" xfId="0" applyFont="1" applyFill="1" applyBorder="1" applyAlignment="1" applyProtection="1">
      <alignment horizontal="center" vertical="top" wrapText="1"/>
      <protection locked="0"/>
    </xf>
    <xf numFmtId="0" fontId="82" fillId="0" borderId="183" xfId="0" applyNumberFormat="1" applyFont="1" applyFill="1" applyBorder="1" applyAlignment="1" applyProtection="1">
      <alignment horizontal="left" vertical="top" wrapText="1"/>
    </xf>
    <xf numFmtId="0" fontId="82" fillId="0" borderId="184" xfId="0" applyNumberFormat="1" applyFont="1" applyFill="1" applyBorder="1" applyAlignment="1" applyProtection="1">
      <alignment horizontal="left" vertical="top" wrapText="1"/>
    </xf>
    <xf numFmtId="0" fontId="82" fillId="0" borderId="160" xfId="0" applyNumberFormat="1" applyFont="1" applyFill="1" applyBorder="1" applyAlignment="1" applyProtection="1">
      <alignment horizontal="left" vertical="top" wrapText="1"/>
    </xf>
    <xf numFmtId="0" fontId="82" fillId="0" borderId="161" xfId="0" applyNumberFormat="1" applyFont="1" applyFill="1" applyBorder="1" applyAlignment="1" applyProtection="1">
      <alignment horizontal="left" vertical="top" wrapText="1"/>
    </xf>
    <xf numFmtId="0" fontId="4" fillId="37" borderId="185" xfId="0" applyFont="1" applyFill="1" applyBorder="1" applyAlignment="1" applyProtection="1">
      <alignment horizontal="center" vertical="top" wrapText="1"/>
      <protection locked="0"/>
    </xf>
    <xf numFmtId="0" fontId="4" fillId="37" borderId="186" xfId="0" applyFont="1" applyFill="1" applyBorder="1" applyAlignment="1" applyProtection="1">
      <alignment horizontal="center" vertical="top" wrapText="1"/>
      <protection locked="0"/>
    </xf>
    <xf numFmtId="0" fontId="4" fillId="37" borderId="187" xfId="0" applyFont="1" applyFill="1" applyBorder="1" applyAlignment="1" applyProtection="1">
      <alignment horizontal="center" vertical="top" wrapText="1"/>
      <protection locked="0"/>
    </xf>
    <xf numFmtId="0" fontId="80" fillId="0" borderId="195" xfId="0" applyFont="1" applyFill="1" applyBorder="1" applyAlignment="1" applyProtection="1">
      <alignment horizontal="center"/>
    </xf>
    <xf numFmtId="0" fontId="80" fillId="0" borderId="165" xfId="0" applyFont="1" applyFill="1" applyBorder="1" applyAlignment="1" applyProtection="1">
      <alignment horizontal="center"/>
    </xf>
    <xf numFmtId="0" fontId="62" fillId="25" borderId="190" xfId="0" applyFont="1" applyFill="1" applyBorder="1" applyAlignment="1" applyProtection="1">
      <alignment horizontal="center" vertical="center"/>
    </xf>
    <xf numFmtId="0" fontId="62" fillId="25" borderId="191" xfId="0" applyFont="1" applyFill="1" applyBorder="1" applyAlignment="1" applyProtection="1">
      <alignment horizontal="center" vertical="center"/>
    </xf>
    <xf numFmtId="0" fontId="62" fillId="25" borderId="192" xfId="0" applyFont="1" applyFill="1" applyBorder="1" applyAlignment="1" applyProtection="1">
      <alignment horizontal="center" vertical="center"/>
    </xf>
    <xf numFmtId="0" fontId="82" fillId="0" borderId="196" xfId="0" applyNumberFormat="1" applyFont="1" applyFill="1" applyBorder="1" applyAlignment="1" applyProtection="1">
      <alignment horizontal="left" vertical="top" wrapText="1"/>
    </xf>
    <xf numFmtId="49" fontId="4" fillId="38" borderId="204" xfId="0" applyNumberFormat="1" applyFont="1" applyFill="1" applyBorder="1" applyAlignment="1" applyProtection="1">
      <alignment horizontal="center" vertical="center"/>
      <protection locked="0"/>
    </xf>
    <xf numFmtId="49" fontId="4" fillId="38" borderId="205" xfId="0" applyNumberFormat="1" applyFont="1" applyFill="1" applyBorder="1" applyAlignment="1" applyProtection="1">
      <alignment horizontal="center" vertical="center"/>
      <protection locked="0"/>
    </xf>
    <xf numFmtId="49" fontId="4" fillId="38" borderId="206" xfId="0" applyNumberFormat="1" applyFont="1" applyFill="1" applyBorder="1" applyAlignment="1" applyProtection="1">
      <alignment horizontal="center" vertical="center"/>
      <protection locked="0"/>
    </xf>
    <xf numFmtId="0" fontId="118" fillId="24" borderId="207" xfId="0" applyFont="1" applyFill="1" applyBorder="1" applyAlignment="1" applyProtection="1">
      <alignment horizontal="center" vertical="center"/>
    </xf>
    <xf numFmtId="0" fontId="118" fillId="24" borderId="208" xfId="0" applyFont="1" applyFill="1" applyBorder="1" applyAlignment="1" applyProtection="1">
      <alignment horizontal="center" vertical="center"/>
    </xf>
    <xf numFmtId="0" fontId="118" fillId="24" borderId="209" xfId="0" applyFont="1" applyFill="1" applyBorder="1" applyAlignment="1" applyProtection="1">
      <alignment horizontal="center" vertical="center"/>
    </xf>
    <xf numFmtId="0" fontId="82" fillId="0" borderId="188" xfId="0" applyNumberFormat="1" applyFont="1" applyFill="1" applyBorder="1" applyAlignment="1" applyProtection="1">
      <alignment horizontal="left" vertical="top" wrapText="1"/>
    </xf>
    <xf numFmtId="0" fontId="82" fillId="0" borderId="189" xfId="0" applyNumberFormat="1" applyFont="1" applyFill="1" applyBorder="1" applyAlignment="1" applyProtection="1">
      <alignment horizontal="left" vertical="top" wrapText="1"/>
    </xf>
    <xf numFmtId="49" fontId="4" fillId="38" borderId="193" xfId="0" applyNumberFormat="1" applyFont="1" applyFill="1" applyBorder="1" applyAlignment="1" applyProtection="1">
      <alignment horizontal="center" vertical="center"/>
      <protection locked="0"/>
    </xf>
    <xf numFmtId="49" fontId="4" fillId="38" borderId="163" xfId="0" applyNumberFormat="1" applyFont="1" applyFill="1" applyBorder="1" applyAlignment="1" applyProtection="1">
      <alignment horizontal="center" vertical="center"/>
      <protection locked="0"/>
    </xf>
    <xf numFmtId="49" fontId="4" fillId="38" borderId="194" xfId="0" applyNumberFormat="1" applyFont="1" applyFill="1" applyBorder="1" applyAlignment="1" applyProtection="1">
      <alignment horizontal="center" vertical="center"/>
      <protection locked="0"/>
    </xf>
    <xf numFmtId="0" fontId="108" fillId="0" borderId="0" xfId="0" applyFont="1" applyBorder="1" applyAlignment="1" applyProtection="1">
      <alignment horizontal="center"/>
    </xf>
    <xf numFmtId="0" fontId="80" fillId="0" borderId="0" xfId="0" applyFont="1" applyFill="1" applyBorder="1" applyAlignment="1" applyProtection="1">
      <alignment horizontal="center"/>
    </xf>
    <xf numFmtId="9" fontId="4" fillId="0" borderId="162" xfId="56" applyNumberFormat="1" applyFont="1" applyFill="1" applyBorder="1" applyAlignment="1" applyProtection="1">
      <alignment horizontal="left" vertical="center" wrapText="1"/>
    </xf>
    <xf numFmtId="0" fontId="4" fillId="0" borderId="163" xfId="56" applyNumberFormat="1" applyFont="1" applyFill="1" applyBorder="1" applyAlignment="1" applyProtection="1">
      <alignment horizontal="left" vertical="center" wrapText="1"/>
    </xf>
    <xf numFmtId="0" fontId="4" fillId="0" borderId="164" xfId="56" applyNumberFormat="1" applyFont="1" applyFill="1" applyBorder="1" applyAlignment="1" applyProtection="1">
      <alignment horizontal="left" vertical="center" wrapText="1"/>
    </xf>
    <xf numFmtId="0" fontId="4" fillId="36" borderId="197" xfId="0" applyFont="1" applyFill="1" applyBorder="1" applyAlignment="1" applyProtection="1">
      <alignment horizontal="center" vertical="top" wrapText="1"/>
      <protection locked="0"/>
    </xf>
    <xf numFmtId="0" fontId="4" fillId="36" borderId="198" xfId="0" applyFont="1" applyFill="1" applyBorder="1" applyAlignment="1" applyProtection="1">
      <alignment horizontal="center" vertical="top" wrapText="1"/>
      <protection locked="0"/>
    </xf>
    <xf numFmtId="0" fontId="4" fillId="36" borderId="199" xfId="0" applyFont="1" applyFill="1" applyBorder="1" applyAlignment="1" applyProtection="1">
      <alignment horizontal="center" vertical="top" wrapText="1"/>
      <protection locked="0"/>
    </xf>
    <xf numFmtId="49" fontId="4" fillId="38" borderId="200" xfId="0" applyNumberFormat="1" applyFont="1" applyFill="1" applyBorder="1" applyAlignment="1" applyProtection="1">
      <alignment horizontal="center" vertical="center"/>
      <protection locked="0"/>
    </xf>
    <xf numFmtId="49" fontId="4" fillId="38" borderId="14" xfId="0" applyNumberFormat="1" applyFont="1" applyFill="1" applyBorder="1" applyAlignment="1" applyProtection="1">
      <alignment horizontal="center" vertical="center"/>
      <protection locked="0"/>
    </xf>
    <xf numFmtId="49" fontId="4" fillId="38" borderId="201" xfId="0" applyNumberFormat="1" applyFont="1" applyFill="1" applyBorder="1" applyAlignment="1" applyProtection="1">
      <alignment horizontal="center" vertical="center"/>
      <protection locked="0"/>
    </xf>
    <xf numFmtId="0" fontId="118" fillId="24" borderId="202" xfId="0" applyFont="1" applyFill="1" applyBorder="1" applyAlignment="1" applyProtection="1">
      <alignment horizontal="center" vertical="center"/>
    </xf>
    <xf numFmtId="0" fontId="118" fillId="24" borderId="203" xfId="0" applyFont="1" applyFill="1" applyBorder="1" applyAlignment="1" applyProtection="1">
      <alignment horizontal="center" vertical="center"/>
    </xf>
    <xf numFmtId="0" fontId="0" fillId="0" borderId="203" xfId="0" applyBorder="1" applyAlignment="1">
      <alignment horizontal="center" vertical="center"/>
    </xf>
    <xf numFmtId="0" fontId="4" fillId="0" borderId="162" xfId="56" applyNumberFormat="1" applyFont="1" applyFill="1" applyBorder="1" applyAlignment="1" applyProtection="1">
      <alignment horizontal="left" vertical="center" wrapText="1"/>
    </xf>
    <xf numFmtId="0" fontId="4" fillId="36" borderId="166" xfId="0" applyFont="1" applyFill="1" applyBorder="1" applyAlignment="1" applyProtection="1">
      <alignment horizontal="center" vertical="top" wrapText="1"/>
      <protection locked="0"/>
    </xf>
    <xf numFmtId="0" fontId="4" fillId="36" borderId="167" xfId="0" applyFont="1" applyFill="1" applyBorder="1" applyAlignment="1" applyProtection="1">
      <alignment horizontal="center" vertical="top" wrapText="1"/>
      <protection locked="0"/>
    </xf>
    <xf numFmtId="0" fontId="4" fillId="36" borderId="168" xfId="0" applyFont="1" applyFill="1" applyBorder="1" applyAlignment="1" applyProtection="1">
      <alignment horizontal="center" vertical="top" wrapText="1"/>
      <protection locked="0"/>
    </xf>
    <xf numFmtId="0" fontId="82" fillId="0" borderId="169" xfId="0" applyNumberFormat="1" applyFont="1" applyFill="1" applyBorder="1" applyAlignment="1" applyProtection="1">
      <alignment horizontal="left" vertical="top" wrapText="1"/>
    </xf>
    <xf numFmtId="0" fontId="82" fillId="0" borderId="170" xfId="0" applyNumberFormat="1" applyFont="1" applyFill="1" applyBorder="1" applyAlignment="1" applyProtection="1">
      <alignment horizontal="left" vertical="top" wrapText="1"/>
    </xf>
    <xf numFmtId="0" fontId="82" fillId="0" borderId="171" xfId="0" applyNumberFormat="1" applyFont="1" applyFill="1" applyBorder="1" applyAlignment="1" applyProtection="1">
      <alignment horizontal="left" vertical="center" wrapText="1"/>
    </xf>
    <xf numFmtId="0" fontId="82" fillId="0" borderId="172" xfId="0" applyNumberFormat="1" applyFont="1" applyFill="1" applyBorder="1" applyAlignment="1" applyProtection="1">
      <alignment horizontal="left" vertical="center" wrapText="1"/>
    </xf>
    <xf numFmtId="0" fontId="82" fillId="0" borderId="173" xfId="0" applyNumberFormat="1" applyFont="1" applyFill="1" applyBorder="1" applyAlignment="1" applyProtection="1">
      <alignment horizontal="left" vertical="center" wrapText="1"/>
    </xf>
    <xf numFmtId="0" fontId="62" fillId="27" borderId="174" xfId="0" applyFont="1" applyFill="1" applyBorder="1" applyAlignment="1" applyProtection="1">
      <alignment horizontal="center" vertical="center"/>
    </xf>
    <xf numFmtId="0" fontId="62" fillId="27" borderId="175" xfId="0" applyFont="1" applyFill="1" applyBorder="1" applyAlignment="1" applyProtection="1">
      <alignment horizontal="center" vertical="center"/>
    </xf>
    <xf numFmtId="0" fontId="62" fillId="27" borderId="176" xfId="0" applyFont="1" applyFill="1" applyBorder="1" applyAlignment="1" applyProtection="1">
      <alignment horizontal="center" vertical="center"/>
    </xf>
    <xf numFmtId="0" fontId="4" fillId="37" borderId="177" xfId="0" applyFont="1" applyFill="1" applyBorder="1" applyAlignment="1" applyProtection="1">
      <alignment horizontal="center" vertical="top" wrapText="1"/>
      <protection locked="0"/>
    </xf>
    <xf numFmtId="0" fontId="4" fillId="37" borderId="178" xfId="0" applyFont="1" applyFill="1" applyBorder="1" applyAlignment="1" applyProtection="1">
      <alignment horizontal="center" vertical="top" wrapText="1"/>
      <protection locked="0"/>
    </xf>
    <xf numFmtId="0" fontId="4" fillId="37" borderId="179" xfId="0" applyFont="1" applyFill="1" applyBorder="1" applyAlignment="1" applyProtection="1">
      <alignment horizontal="center" vertical="top" wrapText="1"/>
      <protection locked="0"/>
    </xf>
    <xf numFmtId="0" fontId="4" fillId="36" borderId="210" xfId="0" applyFont="1" applyFill="1" applyBorder="1" applyAlignment="1" applyProtection="1">
      <alignment horizontal="center" vertical="top" wrapText="1"/>
      <protection locked="0"/>
    </xf>
    <xf numFmtId="0" fontId="4" fillId="36" borderId="211" xfId="0" applyFont="1" applyFill="1" applyBorder="1" applyAlignment="1" applyProtection="1">
      <alignment horizontal="center" vertical="top" wrapText="1"/>
      <protection locked="0"/>
    </xf>
    <xf numFmtId="0" fontId="4" fillId="36" borderId="212" xfId="0" applyFont="1" applyFill="1" applyBorder="1" applyAlignment="1" applyProtection="1">
      <alignment horizontal="center" vertical="top" wrapText="1"/>
      <protection locked="0"/>
    </xf>
    <xf numFmtId="0" fontId="94" fillId="21" borderId="113" xfId="0" applyFont="1" applyFill="1" applyBorder="1" applyAlignment="1">
      <alignment horizontal="center" vertical="center" textRotation="90"/>
    </xf>
    <xf numFmtId="0" fontId="0" fillId="21" borderId="92" xfId="0" applyFill="1" applyBorder="1" applyAlignment="1">
      <alignment horizontal="center" vertical="center" textRotation="90"/>
    </xf>
    <xf numFmtId="0" fontId="0" fillId="21" borderId="108" xfId="0" applyFill="1" applyBorder="1" applyAlignment="1">
      <alignment horizontal="center" vertical="center" textRotation="90"/>
    </xf>
    <xf numFmtId="0" fontId="23" fillId="0" borderId="213" xfId="0" applyFont="1" applyFill="1" applyBorder="1" applyAlignment="1" applyProtection="1">
      <alignment horizontal="left"/>
      <protection locked="0"/>
    </xf>
    <xf numFmtId="0" fontId="23" fillId="0" borderId="38" xfId="0" applyFont="1" applyFill="1" applyBorder="1" applyAlignment="1" applyProtection="1">
      <alignment horizontal="left"/>
      <protection locked="0"/>
    </xf>
    <xf numFmtId="0" fontId="23" fillId="0" borderId="214" xfId="0" applyFont="1" applyFill="1" applyBorder="1" applyAlignment="1" applyProtection="1">
      <alignment horizontal="left"/>
      <protection locked="0"/>
    </xf>
    <xf numFmtId="0" fontId="23" fillId="0" borderId="215" xfId="0" applyFont="1" applyFill="1" applyBorder="1" applyAlignment="1" applyProtection="1">
      <alignment horizontal="left"/>
      <protection locked="0"/>
    </xf>
    <xf numFmtId="0" fontId="35" fillId="0" borderId="0" xfId="0" applyFont="1" applyAlignment="1">
      <alignment horizontal="center"/>
    </xf>
    <xf numFmtId="0" fontId="23" fillId="0" borderId="163" xfId="0" applyFont="1" applyFill="1" applyBorder="1" applyAlignment="1" applyProtection="1">
      <alignment horizontal="left" vertical="center" wrapText="1"/>
      <protection locked="0"/>
    </xf>
    <xf numFmtId="0" fontId="23" fillId="0" borderId="216" xfId="0" applyFont="1" applyFill="1" applyBorder="1" applyAlignment="1" applyProtection="1">
      <alignment horizontal="left" vertical="center" wrapText="1"/>
      <protection locked="0"/>
    </xf>
    <xf numFmtId="0" fontId="23" fillId="0" borderId="217" xfId="0" applyFont="1" applyFill="1" applyBorder="1" applyAlignment="1" applyProtection="1">
      <alignment horizontal="left" vertical="center" wrapText="1"/>
      <protection locked="0"/>
    </xf>
    <xf numFmtId="0" fontId="23" fillId="0" borderId="218" xfId="0" applyFont="1" applyFill="1" applyBorder="1" applyAlignment="1" applyProtection="1">
      <alignment horizontal="left" vertical="center" wrapText="1"/>
      <protection locked="0"/>
    </xf>
    <xf numFmtId="0" fontId="23" fillId="0" borderId="219" xfId="0" applyFont="1" applyFill="1" applyBorder="1" applyAlignment="1" applyProtection="1">
      <alignment horizontal="left"/>
      <protection locked="0"/>
    </xf>
    <xf numFmtId="0" fontId="23" fillId="0" borderId="163" xfId="0" applyFont="1" applyFill="1" applyBorder="1" applyAlignment="1" applyProtection="1">
      <alignment horizontal="left"/>
      <protection locked="0"/>
    </xf>
    <xf numFmtId="0" fontId="23" fillId="0" borderId="216" xfId="0" applyFont="1" applyFill="1" applyBorder="1" applyAlignment="1" applyProtection="1">
      <alignment horizontal="left"/>
      <protection locked="0"/>
    </xf>
    <xf numFmtId="0" fontId="23" fillId="0" borderId="221" xfId="0" applyFont="1" applyFill="1" applyBorder="1" applyAlignment="1" applyProtection="1">
      <alignment horizontal="left"/>
      <protection locked="0"/>
    </xf>
    <xf numFmtId="0" fontId="23" fillId="0" borderId="217" xfId="0" applyFont="1" applyFill="1" applyBorder="1" applyAlignment="1" applyProtection="1">
      <alignment horizontal="left"/>
      <protection locked="0"/>
    </xf>
    <xf numFmtId="0" fontId="23" fillId="0" borderId="218" xfId="0" applyFont="1" applyFill="1" applyBorder="1" applyAlignment="1" applyProtection="1">
      <alignment horizontal="left"/>
      <protection locked="0"/>
    </xf>
    <xf numFmtId="0" fontId="23" fillId="0" borderId="214" xfId="0" applyFont="1" applyBorder="1" applyAlignment="1" applyProtection="1">
      <alignment horizontal="left"/>
      <protection locked="0"/>
    </xf>
    <xf numFmtId="0" fontId="23" fillId="0" borderId="215" xfId="0" applyFont="1" applyBorder="1" applyAlignment="1" applyProtection="1">
      <alignment horizontal="left"/>
      <protection locked="0"/>
    </xf>
    <xf numFmtId="0" fontId="23" fillId="0" borderId="222" xfId="0" applyFont="1" applyBorder="1" applyAlignment="1" applyProtection="1">
      <alignment horizontal="left"/>
      <protection locked="0"/>
    </xf>
    <xf numFmtId="0" fontId="23" fillId="0" borderId="223" xfId="0" applyFont="1" applyBorder="1" applyAlignment="1" applyProtection="1">
      <alignment horizontal="left"/>
      <protection locked="0"/>
    </xf>
    <xf numFmtId="0" fontId="23" fillId="0" borderId="224" xfId="0" applyFont="1" applyFill="1" applyBorder="1" applyAlignment="1" applyProtection="1">
      <alignment horizontal="left" vertical="top" wrapText="1"/>
      <protection locked="0"/>
    </xf>
    <xf numFmtId="0" fontId="23" fillId="0" borderId="225" xfId="0" applyFont="1" applyFill="1" applyBorder="1" applyAlignment="1" applyProtection="1">
      <alignment horizontal="left" vertical="top" wrapText="1"/>
      <protection locked="0"/>
    </xf>
    <xf numFmtId="0" fontId="23" fillId="0" borderId="226" xfId="0" applyFont="1" applyFill="1" applyBorder="1" applyAlignment="1" applyProtection="1">
      <alignment horizontal="left" vertical="top" wrapText="1"/>
      <protection locked="0"/>
    </xf>
    <xf numFmtId="0" fontId="23" fillId="0" borderId="227" xfId="0" applyFont="1" applyFill="1" applyBorder="1" applyAlignment="1" applyProtection="1">
      <alignment horizontal="left" vertical="top" wrapText="1"/>
      <protection locked="0"/>
    </xf>
    <xf numFmtId="0" fontId="23" fillId="0" borderId="205" xfId="0" applyFont="1" applyFill="1" applyBorder="1" applyAlignment="1" applyProtection="1">
      <alignment horizontal="left" vertical="top" wrapText="1"/>
      <protection locked="0"/>
    </xf>
    <xf numFmtId="0" fontId="23" fillId="0" borderId="228" xfId="0" applyFont="1" applyFill="1" applyBorder="1" applyAlignment="1" applyProtection="1">
      <alignment horizontal="left" vertical="top" wrapText="1"/>
      <protection locked="0"/>
    </xf>
    <xf numFmtId="0" fontId="23" fillId="0" borderId="220" xfId="0" applyFont="1" applyFill="1" applyBorder="1" applyAlignment="1" applyProtection="1">
      <alignment horizontal="left"/>
      <protection locked="0"/>
    </xf>
    <xf numFmtId="0" fontId="23" fillId="0" borderId="223" xfId="0" applyFont="1" applyFill="1" applyBorder="1" applyAlignment="1" applyProtection="1">
      <alignment horizontal="left"/>
      <protection locked="0"/>
    </xf>
    <xf numFmtId="0" fontId="23" fillId="0" borderId="229" xfId="0" applyFont="1" applyFill="1" applyBorder="1" applyAlignment="1" applyProtection="1">
      <alignment horizontal="left"/>
      <protection locked="0"/>
    </xf>
    <xf numFmtId="0" fontId="79" fillId="21" borderId="13" xfId="53" applyNumberFormat="1" applyFont="1" applyFill="1" applyBorder="1" applyAlignment="1">
      <alignment horizontal="center" vertical="center" wrapText="1"/>
    </xf>
    <xf numFmtId="0" fontId="79" fillId="21" borderId="230" xfId="53" applyNumberFormat="1" applyFont="1" applyFill="1" applyBorder="1" applyAlignment="1">
      <alignment horizontal="center" vertical="center" wrapText="1"/>
    </xf>
    <xf numFmtId="0" fontId="23" fillId="0" borderId="213" xfId="0" applyFont="1" applyBorder="1" applyAlignment="1" applyProtection="1">
      <alignment horizontal="left"/>
      <protection locked="0"/>
    </xf>
    <xf numFmtId="0" fontId="23" fillId="0" borderId="38" xfId="0" applyFont="1" applyBorder="1" applyAlignment="1" applyProtection="1">
      <alignment horizontal="left"/>
      <protection locked="0"/>
    </xf>
    <xf numFmtId="0" fontId="23" fillId="0" borderId="222" xfId="0" applyFont="1" applyFill="1" applyBorder="1" applyAlignment="1" applyProtection="1">
      <alignment horizontal="left"/>
      <protection locked="0"/>
    </xf>
    <xf numFmtId="0" fontId="79" fillId="21" borderId="231" xfId="53" applyNumberFormat="1" applyFont="1" applyFill="1" applyBorder="1" applyAlignment="1">
      <alignment horizontal="center" vertical="center" wrapText="1"/>
    </xf>
    <xf numFmtId="0" fontId="23" fillId="0" borderId="220" xfId="0" applyFont="1" applyBorder="1" applyAlignment="1" applyProtection="1">
      <alignment horizontal="left"/>
      <protection locked="0"/>
    </xf>
    <xf numFmtId="0" fontId="79" fillId="21" borderId="232" xfId="53" applyNumberFormat="1" applyFont="1" applyFill="1" applyBorder="1" applyAlignment="1">
      <alignment horizontal="center" vertical="center" wrapText="1"/>
    </xf>
    <xf numFmtId="0" fontId="79" fillId="21" borderId="233" xfId="53" applyNumberFormat="1" applyFont="1" applyFill="1" applyBorder="1" applyAlignment="1">
      <alignment horizontal="center" vertical="center" wrapText="1"/>
    </xf>
    <xf numFmtId="0" fontId="79" fillId="21" borderId="234" xfId="53" applyNumberFormat="1" applyFont="1" applyFill="1" applyBorder="1" applyAlignment="1">
      <alignment horizontal="center" vertical="center" wrapText="1"/>
    </xf>
    <xf numFmtId="0" fontId="23" fillId="0" borderId="235" xfId="0" applyFont="1" applyFill="1" applyBorder="1" applyAlignment="1" applyProtection="1">
      <alignment horizontal="left" vertical="top" wrapText="1"/>
      <protection locked="0"/>
    </xf>
    <xf numFmtId="0" fontId="23" fillId="0" borderId="236" xfId="0" applyFont="1" applyFill="1" applyBorder="1" applyAlignment="1" applyProtection="1">
      <alignment horizontal="left" vertical="top" wrapText="1"/>
      <protection locked="0"/>
    </xf>
    <xf numFmtId="0" fontId="23" fillId="0" borderId="237" xfId="0" applyFont="1" applyFill="1" applyBorder="1" applyAlignment="1" applyProtection="1">
      <alignment horizontal="left" vertical="top" wrapText="1"/>
      <protection locked="0"/>
    </xf>
    <xf numFmtId="0" fontId="23" fillId="0" borderId="238" xfId="0" applyFont="1" applyFill="1" applyBorder="1" applyAlignment="1" applyProtection="1">
      <alignment horizontal="left" vertical="top" wrapText="1"/>
      <protection locked="0"/>
    </xf>
    <xf numFmtId="43" fontId="17" fillId="30" borderId="0" xfId="60" applyFont="1" applyFill="1" applyBorder="1" applyAlignment="1" applyProtection="1">
      <alignment horizontal="center"/>
      <protection locked="0"/>
    </xf>
    <xf numFmtId="0" fontId="23" fillId="0" borderId="239" xfId="0" applyFont="1" applyFill="1" applyBorder="1" applyAlignment="1" applyProtection="1">
      <alignment horizontal="left"/>
      <protection locked="0"/>
    </xf>
    <xf numFmtId="0" fontId="0" fillId="27" borderId="114" xfId="0" applyFill="1" applyBorder="1" applyAlignment="1" applyProtection="1">
      <alignment horizontal="center"/>
      <protection locked="0"/>
    </xf>
    <xf numFmtId="0" fontId="0" fillId="27" borderId="115" xfId="0" applyFill="1" applyBorder="1" applyAlignment="1" applyProtection="1">
      <alignment horizontal="center"/>
      <protection locked="0"/>
    </xf>
    <xf numFmtId="0" fontId="0" fillId="27" borderId="116" xfId="0" applyFill="1" applyBorder="1" applyAlignment="1" applyProtection="1">
      <alignment horizontal="center"/>
      <protection locked="0"/>
    </xf>
    <xf numFmtId="0" fontId="0" fillId="27" borderId="68" xfId="0" applyFill="1" applyBorder="1" applyAlignment="1" applyProtection="1">
      <alignment horizontal="center"/>
      <protection locked="0"/>
    </xf>
    <xf numFmtId="0" fontId="0" fillId="27" borderId="105" xfId="0" applyFill="1" applyBorder="1" applyAlignment="1" applyProtection="1">
      <alignment horizontal="center"/>
      <protection locked="0"/>
    </xf>
    <xf numFmtId="0" fontId="0" fillId="27" borderId="107" xfId="0" applyFill="1" applyBorder="1" applyAlignment="1" applyProtection="1">
      <alignment horizontal="center"/>
      <protection locked="0"/>
    </xf>
    <xf numFmtId="0" fontId="23" fillId="0" borderId="229" xfId="0" applyFont="1" applyBorder="1" applyAlignment="1" applyProtection="1">
      <alignment horizontal="left"/>
      <protection locked="0"/>
    </xf>
    <xf numFmtId="0" fontId="23" fillId="0" borderId="239" xfId="0" applyFont="1" applyBorder="1" applyAlignment="1" applyProtection="1">
      <alignment horizontal="left"/>
      <protection locked="0"/>
    </xf>
    <xf numFmtId="0" fontId="4" fillId="0" borderId="29" xfId="0" applyFont="1" applyFill="1" applyBorder="1" applyAlignment="1" applyProtection="1">
      <alignment horizontal="left" vertical="center" wrapText="1" indent="1"/>
      <protection locked="0"/>
    </xf>
    <xf numFmtId="0" fontId="4" fillId="0" borderId="94" xfId="0" applyFont="1" applyFill="1" applyBorder="1" applyAlignment="1" applyProtection="1">
      <alignment horizontal="left" vertical="center" wrapText="1" indent="1"/>
      <protection locked="0"/>
    </xf>
    <xf numFmtId="43" fontId="19" fillId="31" borderId="0" xfId="39" applyFont="1" applyFill="1" applyAlignment="1">
      <alignment horizontal="center" vertical="center"/>
    </xf>
  </cellXfs>
  <cellStyles count="6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2" xfId="39"/>
    <cellStyle name="Normal 2 2" xfId="40"/>
    <cellStyle name="Normal 2 3" xfId="41"/>
    <cellStyle name="Normal 2 4" xfId="42"/>
    <cellStyle name="Normal 2 5" xfId="43"/>
    <cellStyle name="Normal 2 6" xfId="44"/>
    <cellStyle name="Normal 2 7" xfId="45"/>
    <cellStyle name="Normal 2 8" xfId="46"/>
    <cellStyle name="Normal 2_Dashboard ver 2.2 ES" xfId="47"/>
    <cellStyle name="Normal 2_Prototipo" xfId="48"/>
    <cellStyle name="Normal 3" xfId="49"/>
    <cellStyle name="Normal 4" xfId="50"/>
    <cellStyle name="Normal 5" xfId="51"/>
    <cellStyle name="Normal 6" xfId="52"/>
    <cellStyle name="Normal_TZ_R3HIV_Phase_2_21_August_08" xfId="53"/>
    <cellStyle name="Note" xfId="54"/>
    <cellStyle name="Output" xfId="55"/>
    <cellStyle name="Percent" xfId="56" builtinId="5"/>
    <cellStyle name="Title" xfId="57"/>
    <cellStyle name="Título 3 3" xfId="58"/>
    <cellStyle name="Título 3 3_Prototipo" xfId="59"/>
    <cellStyle name="Título 3 3_PrototipoRep1" xfId="60"/>
    <cellStyle name="Título 3 7" xfId="61"/>
    <cellStyle name="Warning Text" xfId="62"/>
  </cellStyles>
  <dxfs count="41">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tempuri.org/XMLSchema.xsd'">
  <Schema ID="Schema2" Namespace="http://tempuri.org/XMLSchema.xsd">
    <xsd:schema xmlns:xsd="http://www.w3.org/2001/XMLSchema" xmlns="http://tempuri.org/XMLSchema.xsd" targetNamespace="http://tempuri.org/XMLSchema.xsd" elementFormDefault="qualified">
      <xsd:annotation>XSD Schema generated with Excel XML Toolbox</xsd:annotation>
      <xsd:element name="Root" type="RootType"/>
      <xsd:complexType name="RootType">
        <xsd:all>
          <xsd:element name="Country" type="xsd:string" minOccurs="0" nillable="true" form="qualified"/>
          <xsd:element name="GrantNumber" type="xsd:string" minOccurs="0" nillable="true" form="qualified"/>
          <xsd:element name="PR" type="xsd:string" minOccurs="0" nillable="true" form="qualified"/>
          <xsd:element name="StartDate" type="xsd:dateTime" minOccurs="0" nillable="true" form="qualified"/>
          <xsd:element name="LatestRating" type="xsd:string" minOccurs="0" nillable="true" form="qualified"/>
          <xsd:element name="GranTitle" type="xsd:string" minOccurs="0" nillable="true" form="qualified"/>
          <xsd:element name="Componenent" type="xsd:string" minOccurs="0" nillable="true" form="qualified"/>
          <xsd:element name="TotalFunding" type="xsd:double" minOccurs="0" nillable="true" form="qualified"/>
          <xsd:element name="Round" type="xsd:string" minOccurs="0" nillable="true" form="qualified"/>
          <xsd:element name="Phase" type="xsd:string" minOccurs="0" nillable="true" form="qualified"/>
          <xsd:element name="LFA" type="xsd:string" minOccurs="0" nillable="true" form="qualified"/>
          <xsd:element name="FPM" type="xsd:string" minOccurs="0" nillable="true" form="qualified"/>
          <xsd:element name="Period" type="xsd:string" minOccurs="0" nillable="true" form="qualified"/>
          <xsd:element name="From" type="xsd:dateTime" minOccurs="0" nillable="true" form="qualified"/>
          <xsd:element name="To" type="xsd:dateTime" minOccurs="0" nillable="true" form="qualified"/>
          <xsd:element name="DataEntryDate" type="xsd:dateTime" minOccurs="0" nillable="true" form="qualified"/>
          <xsd:element name="PreparedBy" type="xsd:string" minOccurs="0" nillable="true" form="qualified"/>
          <xsd:element name="F1" type="F1Type" minOccurs="0"/>
          <xsd:element name="F2" type="F2Type" minOccurs="0"/>
          <xsd:element name="F3" type="F3Type" minOccurs="0"/>
          <xsd:element name="F4" type="F4Type" minOccurs="0"/>
          <xsd:element name="M1" type="M1Type" minOccurs="0"/>
          <xsd:element name="M2" type="M2Type" minOccurs="0"/>
          <xsd:element name="M3" type="M3Type" minOccurs="0"/>
          <xsd:element name="M4" type="M4Type" minOccurs="0"/>
          <xsd:element name="M5" type="M5Type" minOccurs="0"/>
          <xsd:element name="M6" type="M6Type" minOccurs="0"/>
          <xsd:element name="Prog" type="ProgType" minOccurs="0"/>
          <xsd:element name="P1" type="xsd:string" minOccurs="0" nillable="true" form="qualified"/>
          <xsd:element name="P1_Code" type="xsd:double" minOccurs="0" nillable="true" form="qualified"/>
          <xsd:element name="P1_Tied" type="xsd:string" minOccurs="0" nillable="true" form="qualified"/>
          <xsd:element name="P2" type="xsd:string" minOccurs="0" nillable="true" form="qualified"/>
          <xsd:element name="P2_Code" type="xsd:double" minOccurs="0" nillable="true" form="qualified"/>
          <xsd:element name="P2_Tied" type="xsd:string" minOccurs="0" nillable="true" form="qualified"/>
          <xsd:element name="P3" type="xsd:string" minOccurs="0" nillable="true" form="qualified"/>
          <xsd:element name="P3_Code" type="xsd:double" minOccurs="0" nillable="true" form="qualified"/>
          <xsd:element name="P3_Tied" type="xsd:string" minOccurs="0" nillable="true" form="qualified"/>
          <xsd:element name="P4" type="xsd:string" minOccurs="0" nillable="true" form="qualified"/>
          <xsd:element name="P4_Code" type="xsd:double" minOccurs="0" nillable="true" form="qualified"/>
          <xsd:element name="P4_Tied" type="xsd:string" minOccurs="0" nillable="true" form="qualified"/>
          <xsd:element name="P5" type="xsd:string" minOccurs="0" nillable="true" form="qualified"/>
          <xsd:element name="P5_Code" type="xsd:double" minOccurs="0" nillable="true" form="qualified"/>
          <xsd:element name="P5_Tied" type="xsd:string" minOccurs="0" nillable="true" form="qualified"/>
          <xsd:element name="P6" type="xsd:string" minOccurs="0" nillable="true" form="qualified"/>
          <xsd:element name="P6_Code" type="xsd:double" minOccurs="0" nillable="true" form="qualified"/>
          <xsd:element name="P6_Tied" type="xsd:string" minOccurs="0" nillable="true" form="qualified"/>
          <xsd:element name="P7" type="xsd:string" minOccurs="0" nillable="true" form="qualified"/>
          <xsd:element name="P7_Code" type="xsd:double" minOccurs="0" nillable="true" form="qualified"/>
          <xsd:element name="P7_Tied" type="xsd:string" minOccurs="0" nillable="true" form="qualified"/>
          <xsd:element name="P8" type="xsd:string" minOccurs="0" nillable="true" form="qualified"/>
          <xsd:element name="P8_Code" type="xsd:double" minOccurs="0" nillable="true" form="qualified"/>
          <xsd:element name="P8_Tied" type="xsd:string" minOccurs="0" nillable="true" form="qualified"/>
          <xsd:element name="P9" type="xsd:string" minOccurs="0" nillable="true" form="qualified"/>
          <xsd:element name="P9_Code" type="xsd:double" minOccurs="0" nillable="true" form="qualified"/>
          <xsd:element name="P9_Tied" type="xsd:double" minOccurs="0" nillable="true" form="qualified"/>
          <xsd:element name="P10" type="xsd:string" minOccurs="0" nillable="true" form="qualified"/>
          <xsd:element name="P10_Code" type="xsd:double" minOccurs="0" nillable="true" form="qualified"/>
          <xsd:element name="P10_Tied" type="xsd:string" minOccurs="0" nillable="true" form="qualified"/>
          <xsd:element name="Currency" type="xsd:string" minOccurs="0" nillable="true" form="qualified"/>
        </xsd:all>
      </xsd:complexType>
      <xsd:complexType name="F1Type">
        <xsd:sequence>
          <xsd:element name="Budget__in____P1" type="xsd:double" minOccurs="0" nillable="true" form="qualified"/>
          <xsd:element name="Budget__in____P2" type="xsd:double" minOccurs="0" nillable="true" form="qualified"/>
          <xsd:element name="Budget__in____P3" type="xsd:string" minOccurs="0" nillable="true" form="qualified"/>
          <xsd:element name="Budget__in____P4" type="xsd:string" minOccurs="0" nillable="true" form="qualified"/>
          <xsd:element name="Budget__in____P5" type="xsd:string" minOccurs="0" nillable="true" form="qualified"/>
          <xsd:element name="Budget__in____P6" type="xsd:string" minOccurs="0" nillable="true" form="qualified"/>
          <xsd:element name="Budget__in____P7" type="xsd:string" minOccurs="0" nillable="true" form="qualified"/>
          <xsd:element name="Budget__in____P8" type="xsd:string" minOccurs="0" nillable="true" form="qualified"/>
          <xsd:element name="Budget__in____P9" type="xsd:string" minOccurs="0" nillable="true" form="qualified"/>
          <xsd:element name="Budget__in____P10" type="xsd:string" minOccurs="0" nillable="true" form="qualified"/>
          <xsd:element name="Budget__in____P11" type="xsd:string" minOccurs="0" nillable="true" form="qualified"/>
          <xsd:element name="Budget__in____P12" type="xsd:string" minOccurs="0" nillable="true" form="qualified"/>
          <xsd:element name="Disbursements_by_GF__in____P1" type="xsd:double" minOccurs="0" nillable="true" form="qualified"/>
          <xsd:element name="Disbursements_by_GF__in____P2" type="xsd:double" minOccurs="0" nillable="true" form="qualified"/>
          <xsd:element name="Disbursements_by_GF__in____P3" type="xsd:string" minOccurs="0" nillable="true" form="qualified"/>
          <xsd:element name="Disbursements_by_GF__in____P4" type="xsd:string" minOccurs="0" nillable="true" form="qualified"/>
          <xsd:element name="Disbursements_by_GF__in____P5" type="xsd:string" minOccurs="0" nillable="true" form="qualified"/>
          <xsd:element name="Disbursements_by_GF__in____P6" type="xsd:string" minOccurs="0" nillable="true" form="qualified"/>
          <xsd:element name="Disbursements_by_GF__in____P7" type="xsd:string" minOccurs="0" nillable="true" form="qualified"/>
          <xsd:element name="Disbursements_by_GF__in____P8" type="xsd:string" minOccurs="0" nillable="true" form="qualified"/>
          <xsd:element name="Disbursements_by_GF__in____P9" type="xsd:string" minOccurs="0" nillable="true" form="qualified"/>
          <xsd:element name="Disbursements_by_GF__in____P10" type="xsd:string" minOccurs="0" nillable="true" form="qualified"/>
          <xsd:element name="Disbursements_by_GF__in____P11" type="xsd:string" minOccurs="0" nillable="true" form="qualified"/>
          <xsd:element name="Disbursements_by_GF__in____P12" type="xsd:string" minOccurs="0" nillable="true" form="qualified"/>
        </xsd:sequence>
      </xsd:complexType>
      <xsd:complexType name="F2Type">
        <xsd:sequence>
          <xsd:element name="TB__detect_and_treat_Cumulative_Budget__in___" type="xsd:double" minOccurs="0" nillable="true" form="qualified"/>
          <xsd:element name="TB__detect_and_treat_Cumulative_Expenditures__in___" type="xsd:double" minOccurs="0" nillable="true" form="qualified"/>
          <xsd:element name="TB__ID_cases_Cumulative_Budget__in___" type="xsd:double" minOccurs="0" nillable="true" form="qualified"/>
          <xsd:element name="TB__ID_cases_Cumulative_Expenditures__in___" type="xsd:double" minOccurs="0" nillable="true" form="qualified"/>
          <xsd:element name="TB_HIV__Cumulative_Budget__in___" type="xsd:double" minOccurs="0" nillable="true" form="qualified"/>
          <xsd:element name="TB_HIV__Cumulative_Expenditures__in___" type="xsd:double" minOccurs="0" nillable="true" form="qualified"/>
          <xsd:element name="Advocacy__Commun__SocMob_Cumulative_Budget__in___" type="xsd:double" minOccurs="0" nillable="true" form="qualified"/>
          <xsd:element name="Advocacy__Commun__SocMob_Cumulative_Expenditures__in___" type="xsd:double" minOccurs="0" nillable="true" form="qualified"/>
          <xsd:element name="Environ__Community_TB_care__Cumulative_Budget__in___" type="xsd:double" minOccurs="0" nillable="true" form="qualified"/>
          <xsd:element name="Environ__Community_TB_care__Cumulative_Expenditures__in___" type="xsd:double" minOccurs="0" nillable="true" form="qualified"/>
          <xsd:element name="_Cumulative_Budget__in____1" type="xsd:string" minOccurs="0" nillable="true" form="qualified"/>
          <xsd:element name="_Cumulative_Expenditures__in____1" type="xsd:string" minOccurs="0" nillable="true" form="qualified"/>
          <xsd:element name="_Cumulative_Budget__in____2" type="xsd:string" minOccurs="0" nillable="true" form="qualified"/>
          <xsd:element name="_Cumulative_Expenditures__in____2" type="xsd:string" minOccurs="0" nillable="true" form="qualified"/>
          <xsd:element name="_Cumulative_Budget__in___" type="xsd:string" minOccurs="0" nillable="true" form="qualified"/>
          <xsd:element name="_Cumulative_Expenditures__in___" type="xsd:string" minOccurs="0" nillable="true" form="qualified"/>
        </xsd:sequence>
      </xsd:complexType>
      <xsd:complexType name="F3Type">
        <xsd:sequence>
          <xsd:element name="Disbursed_by_Global_Fund_Prior_to_reporting_period__in___" type="xsd:double" minOccurs="0" nillable="true" form="qualified"/>
          <xsd:element name="Disbursed_by_Global_Fund_Reporting_period__in___" type="xsd:double" minOccurs="0" nillable="true" form="qualified"/>
          <xsd:element name="PR_expenditure_and_disbursement_Prior_to_reporting_period__in___" type="xsd:double" minOccurs="0" nillable="true" form="qualified"/>
          <xsd:element name="PR_expenditure_and_disbursement_Reporting_period__in___" type="xsd:double" minOccurs="0" nillable="true" form="qualified"/>
          <xsd:element name="Disbursed_to_SRs_Prior_to_reporting_period__in___" type="xsd:double" minOccurs="0" nillable="true" form="qualified"/>
          <xsd:element name="Disbursed_to_SRs_Reporting_period__in___" type="xsd:double" minOccurs="0" nillable="true" form="qualified"/>
          <xsd:element name="SR_expenditures_Prior_to_reporting_period__in___" type="xsd:double" minOccurs="0" nillable="true" form="qualified"/>
          <xsd:element name="SR_expenditures_Reporting_period__in___" type="xsd:double" minOccurs="0" nillable="true" form="qualified"/>
        </xsd:sequence>
      </xsd:complexType>
      <xsd:complexType name="F4Type">
        <xsd:sequence>
          <xsd:element name="Days_taken_to_submit_acceptable_PU_DR_to_LFA_Expected__days_" type="xsd:double" minOccurs="0" nillable="true" form="qualified"/>
          <xsd:element name="Days_taken_to_submit_acceptable_PU_DR_to_LFA_Actual__days_" type="xsd:double" minOccurs="0" nillable="true" form="qualified"/>
          <xsd:element name="Days_taken_for_disbursement_to_reach_PR_Expected__days_" type="xsd:double" minOccurs="0" nillable="true" form="qualified"/>
          <xsd:element name="Days_taken_for_disbursement_to_reach_PR_Actual__days_" type="xsd:double" minOccurs="0" nillable="true" form="qualified"/>
          <xsd:element name="Days_taken_for_disbursement_to_reach_SRs__Expected__days_" type="xsd:double" minOccurs="0" nillable="true" form="qualified"/>
          <xsd:element name="Days_taken_for_disbursement_to_reach_SRs__Actual__days_" type="xsd:double" minOccurs="0" nillable="true" form="qualified"/>
        </xsd:sequence>
      </xsd:complexType>
      <xsd:complexType name="M1Type">
        <xsd:sequence>
          <xsd:element name="Conditions_precedents__CPs__" type="xsd:string" minOccurs="0" nillable="true" form="qualified"/>
          <xsd:element name="Conditions_precedents__CPs__Fulfilled" type="xsd:double" minOccurs="0" nillable="true" form="qualified"/>
          <xsd:element name="Conditions_precedents__CPs__Not_fulfilled__but_within_deadline" type="xsd:double" minOccurs="0" nillable="true" form="qualified"/>
          <xsd:element name="Conditions_precedents__CPs__Not_fulfilled__and_past_the_deadline" type="xsd:double" minOccurs="0" nillable="true" form="qualified"/>
          <xsd:element name="Time_Bound_Actions__TBAs__" type="xsd:string" minOccurs="0" nillable="true" form="qualified"/>
          <xsd:element name="Time_Bound_Actions__TBAs__Fulfilled" type="xsd:double" minOccurs="0" nillable="true" form="qualified"/>
          <xsd:element name="Time_Bound_Actions__TBAs__Not_fulfilled__but_within_deadline" type="xsd:string" minOccurs="0" nillable="true" form="qualified"/>
          <xsd:element name="Time_Bound_Actions__TBAs__Not_fulfilled__and_past_the_deadline" type="xsd:double" minOccurs="0" nillable="true" form="qualified"/>
        </xsd:sequence>
      </xsd:complexType>
      <xsd:complexType name="M2Type">
        <xsd:sequence>
          <xsd:element name="PMU_Planned" type="xsd:double" minOccurs="0" nillable="true" form="qualified"/>
          <xsd:element name="PMU_Filled" type="xsd:double" minOccurs="0" nillable="true" form="qualified"/>
        </xsd:sequence>
      </xsd:complexType>
      <xsd:complexType name="M3Type">
        <xsd:sequence>
          <xsd:element name="SRs_Identified" type="xsd:double" minOccurs="0" nillable="true" form="qualified"/>
          <xsd:element name="SRs_Assessed" type="xsd:double" minOccurs="0" nillable="true" form="qualified"/>
          <xsd:element name="SRs_Approved" type="xsd:double" minOccurs="0" nillable="true" form="qualified"/>
          <xsd:element name="SRs_Signed" type="xsd:double" minOccurs="0" nillable="true" form="qualified"/>
          <xsd:element name="SRs_Receiving_Funding" type="xsd:double" minOccurs="0" nillable="true" form="qualified"/>
        </xsd:sequence>
      </xsd:complexType>
      <xsd:complexType name="M4Type">
        <xsd:sequence>
          <xsd:element name="SSR_to_SR__IR__Date" type="xsd:string" minOccurs="0" nillable="true" form="qualified"/>
          <xsd:element name="SSR_to_SR__IR_____Expected" type="xsd:string" minOccurs="0" nillable="true" form="qualified"/>
          <xsd:element name="SSR_to_SR__IR____Received" type="xsd:string" minOccurs="0" nillable="true" form="qualified"/>
          <xsd:element name="SRs__IRs__to_PR_Date" type="xsd:dateTime" minOccurs="0" nillable="true" form="qualified"/>
          <xsd:element name="SRs__IRs__to_PR____Expected" type="xsd:double" minOccurs="0" nillable="true" form="qualified"/>
          <xsd:element name="SRs__IRs__to_PR___Received" type="xsd:double" minOccurs="0" nillable="true" form="qualified"/>
        </xsd:sequence>
      </xsd:complexType>
      <xsd:complexType name="M5Type">
        <xsd:sequence>
          <xsd:element name="Budget_Approved__P1" type="xsd:double" minOccurs="0" nillable="true" form="qualified"/>
          <xsd:element name="Budget_Approved__P2" type="xsd:double" minOccurs="0" nillable="true" form="qualified"/>
          <xsd:element name="Budget_Approved__P3" type="xsd:double" minOccurs="0" nillable="true" form="qualified"/>
          <xsd:element name="Budget_Approved__P4" type="xsd:double" minOccurs="0" nillable="true" form="qualified"/>
          <xsd:element name="Budget_Approved__P5" type="xsd:double" minOccurs="0" nillable="true" form="qualified"/>
          <xsd:element name="Budget_Approved__P6" type="xsd:double" minOccurs="0" nillable="true" form="qualified"/>
          <xsd:element name="Budget_Approved__P7" type="xsd:double" minOccurs="0" nillable="true" form="qualified"/>
          <xsd:element name="Budget_Approved__P8" type="xsd:double" minOccurs="0" nillable="true" form="qualified"/>
          <xsd:element name="Budget_Approved__P9" type="xsd:double" minOccurs="0" nillable="true" form="qualified"/>
          <xsd:element name="Budget_Approved__P10" type="xsd:double" minOccurs="0" nillable="true" form="qualified"/>
          <xsd:element name="Budget_Approved__P11" type="xsd:double" minOccurs="0" nillable="true" form="qualified"/>
          <xsd:element name="Budget_Approved__P12" type="xsd:double" minOccurs="0" nillable="true" form="qualified"/>
          <xsd:element name="Obligations_P1" type="xsd:double" minOccurs="0" nillable="true" form="qualified"/>
          <xsd:element name="Obligations_P2" type="xsd:double" minOccurs="0" nillable="true" form="qualified"/>
          <xsd:element name="Obligations_P3" type="xsd:double" minOccurs="0" nillable="true" form="qualified"/>
          <xsd:element name="Obligations_P4" type="xsd:double" minOccurs="0" nillable="true" form="qualified"/>
          <xsd:element name="Obligations_P5" type="xsd:double" minOccurs="0" nillable="true" form="qualified"/>
          <xsd:element name="Obligations_P6" type="xsd:double" minOccurs="0" nillable="true" form="qualified"/>
          <xsd:element name="Obligations_P7" type="xsd:double" minOccurs="0" nillable="true" form="qualified"/>
          <xsd:element name="Obligations_P8" type="xsd:double" minOccurs="0" nillable="true" form="qualified"/>
          <xsd:element name="Obligations_P9" type="xsd:double" minOccurs="0" nillable="true" form="qualified"/>
          <xsd:element name="Obligations_P10" type="xsd:double" minOccurs="0" nillable="true" form="qualified"/>
          <xsd:element name="Obligations_P11" type="xsd:double" minOccurs="0" nillable="true" form="qualified"/>
          <xsd:element name="Obligations_P12" type="xsd:double" minOccurs="0" nillable="true" form="qualified"/>
          <xsd:element name="Expenditures_P1" type="xsd:double" minOccurs="0" nillable="true" form="qualified"/>
          <xsd:element name="Expenditures_P2" type="xsd:double" minOccurs="0" nillable="true" form="qualified"/>
          <xsd:element name="Expenditures_P3" type="xsd:double" minOccurs="0" nillable="true" form="qualified"/>
          <xsd:element name="Expenditures_P4" type="xsd:double" minOccurs="0" nillable="true" form="qualified"/>
          <xsd:element name="Expenditures_P5" type="xsd:double" minOccurs="0" nillable="true" form="qualified"/>
          <xsd:element name="Expenditures_P6" type="xsd:double" minOccurs="0" nillable="true" form="qualified"/>
          <xsd:element name="Expenditures_P7" type="xsd:double" minOccurs="0" nillable="true" form="qualified"/>
          <xsd:element name="Expenditures_P8" type="xsd:double" minOccurs="0" nillable="true" form="qualified"/>
          <xsd:element name="Expenditures_P9" type="xsd:double" minOccurs="0" nillable="true" form="qualified"/>
          <xsd:element name="Expenditures_P10" type="xsd:double" minOccurs="0" nillable="true" form="qualified"/>
          <xsd:element name="Expenditures_P11" type="xsd:double" minOccurs="0" nillable="true" form="qualified"/>
          <xsd:element name="Expenditures_P12" type="xsd:double" minOccurs="0" nillable="true" form="qualified"/>
        </xsd:sequence>
      </xsd:complexType>
      <xsd:complexType name="M6Type">
        <xsd:sequence>
          <xsd:element name="HIV___AIDS_Products" type="xsd:string" minOccurs="0" nillable="true" form="qualified"/>
          <xsd:element name="HIV___AIDS__1__Number_of_tablets_per_patient_per_day__Review_country_treatment_guidelines_" type="xsd:double" minOccurs="0" nillable="true" form="qualified"/>
          <xsd:element name="HIV___AIDS__3__Total_patients_in_treatment" type="xsd:double" minOccurs="0" nillable="true" form="qualified"/>
          <xsd:element name="HIV___AIDS__5__Current_stock_in_central_warehouse__that_does_not_expire_within_the_next_3_months_" type="xsd:double" minOccurs="0" nillable="true" form="qualified"/>
          <xsd:element name="HIV___AIDS__7__Level_of_safety_stock__expressed_in_months_and_defined_by_country__" type="xsd:double" minOccurs="0" nillable="true" form="qualified"/>
          <xsd:element name="_Products_1" type="xsd:string" minOccurs="0" nillable="true" form="qualified"/>
          <xsd:element name="__1__Number_of_tablets_per_patient_per_day__Review_country_treatment_guidelines__1" type="xsd:double" minOccurs="0" nillable="true" form="qualified"/>
          <xsd:element name="__3__Total_patients_in_treatment_1" type="xsd:double" minOccurs="0" nillable="true" form="qualified"/>
          <xsd:element name="__5__Current_stock_in_central_warehouse__that_does_not_expire_within_the_next_3_months__1" type="xsd:double" minOccurs="0" nillable="true" form="qualified"/>
          <xsd:element name="__7__Level_of_safety_stock__expressed_in_months_and_defined_by_country___1" type="xsd:double" minOccurs="0" nillable="true" form="qualified"/>
          <xsd:element name="_Products_2" type="xsd:string" minOccurs="0" nillable="true" form="qualified"/>
          <xsd:element name="__1__Number_of_tablets_per_patient_per_day__Review_country_treatment_guidelines__2" type="xsd:double" minOccurs="0" nillable="true" form="qualified"/>
          <xsd:element name="__3__Total_patients_in_treatment_2" type="xsd:double" minOccurs="0" nillable="true" form="qualified"/>
          <xsd:element name="__5__Current_stock_in_central_warehouse__that_does_not_expire_within_the_next_3_months__2" type="xsd:double" minOccurs="0" nillable="true" form="qualified"/>
          <xsd:element name="__7__Level_of_safety_stock__expressed_in_months_and_defined_by_country___2" type="xsd:double" minOccurs="0" nillable="true" form="qualified"/>
          <xsd:element name="_Products" type="xsd:string" minOccurs="0" nillable="true" form="qualified"/>
          <xsd:element name="__1__Number_of_tablets_per_patient_per_day__Review_country_treatment_guidelines_" type="xsd:double" minOccurs="0" nillable="true" form="qualified"/>
          <xsd:element name="__3__Total_patients_in_treatment" type="xsd:double" minOccurs="0" nillable="true" form="qualified"/>
          <xsd:element name="__5__Current_stock_in_central_warehouse__that_does_not_expire_within_the_next_3_months_" type="xsd:double" minOccurs="0" nillable="true" form="qualified"/>
          <xsd:element name="__7__Level_of_safety_stock__expressed_in_months_and_defined_by_country__" type="xsd:double" minOccurs="0" nillable="true" form="qualified"/>
        </xsd:sequence>
      </xsd:complexType>
      <xsd:complexType name="ProgType">
        <xsd:sequence>
          <xsd:element name="Target_P1_1" type="xsd:double" minOccurs="0" nillable="true" form="qualified"/>
          <xsd:element name="Target_P2_1" type="xsd:double" minOccurs="0" nillable="true" form="qualified"/>
          <xsd:element name="Target_P3_1" type="xsd:double" minOccurs="0" nillable="true" form="qualified"/>
          <xsd:element name="Target_P4_1" type="xsd:double" minOccurs="0" nillable="true" form="qualified"/>
          <xsd:element name="Target_P5_1" type="xsd:double" minOccurs="0" nillable="true" form="qualified"/>
          <xsd:element name="Target_P6_1" type="xsd:double" minOccurs="0" nillable="true" form="qualified"/>
          <xsd:element name="Target_P7_1" type="xsd:double" minOccurs="0" nillable="true" form="qualified"/>
          <xsd:element name="Target_P8_1" type="xsd:double" minOccurs="0" nillable="true" form="qualified"/>
          <xsd:element name="Target_P9_1" type="xsd:double" minOccurs="0" nillable="true" form="qualified"/>
          <xsd:element name="Target_P10_1" type="xsd:double" minOccurs="0" nillable="true" form="qualified"/>
          <xsd:element name="Target_P11_1" type="xsd:double" minOccurs="0" nillable="true" form="qualified"/>
          <xsd:element name="Target_P12_1" type="xsd:double" minOccurs="0" nillable="true" form="qualified"/>
          <xsd:element name="Achieved__P1_1" type="xsd:double" minOccurs="0" nillable="true" form="qualified"/>
          <xsd:element name="Achieved__P2_1" type="xsd:double" minOccurs="0" nillable="true" form="qualified"/>
          <xsd:element name="Achieved__P3_1" type="xsd:double" minOccurs="0" nillable="true" form="qualified"/>
          <xsd:element name="Achieved__P4_1" type="xsd:double" minOccurs="0" nillable="true" form="qualified"/>
          <xsd:element name="Achieved__P5_1" type="xsd:string" minOccurs="0" nillable="true" form="qualified"/>
          <xsd:element name="Achieved__P6_1" type="xsd:string" minOccurs="0" nillable="true" form="qualified"/>
          <xsd:element name="Achieved__P7_1" type="xsd:string" minOccurs="0" nillable="true" form="qualified"/>
          <xsd:element name="Achieved__P8_1" type="xsd:string" minOccurs="0" nillable="true" form="qualified"/>
          <xsd:element name="Achieved__P9_1" type="xsd:string" minOccurs="0" nillable="true" form="qualified"/>
          <xsd:element name="Achieved__P10_1" type="xsd:string" minOccurs="0" nillable="true" form="qualified"/>
          <xsd:element name="Achieved__P11_1" type="xsd:string" minOccurs="0" nillable="true" form="qualified"/>
          <xsd:element name="Achieved__P12_1" type="xsd:string" minOccurs="0" nillable="true" form="qualified"/>
          <xsd:element name="Target_P1_2" type="xsd:double" minOccurs="0" nillable="true" form="qualified"/>
          <xsd:element name="Target_P2_2" type="xsd:double" minOccurs="0" nillable="true" form="qualified"/>
          <xsd:element name="Target_P3_2" type="xsd:double" minOccurs="0" nillable="true" form="qualified"/>
          <xsd:element name="Target_P4_2" type="xsd:double" minOccurs="0" nillable="true" form="qualified"/>
          <xsd:element name="Target_P5_2" type="xsd:double" minOccurs="0" nillable="true" form="qualified"/>
          <xsd:element name="Target_P6_2" type="xsd:double" minOccurs="0" nillable="true" form="qualified"/>
          <xsd:element name="Target_P7_2" type="xsd:double" minOccurs="0" nillable="true" form="qualified"/>
          <xsd:element name="Target_P8_2" type="xsd:double" minOccurs="0" nillable="true" form="qualified"/>
          <xsd:element name="Target_P9_2" type="xsd:double" minOccurs="0" nillable="true" form="qualified"/>
          <xsd:element name="Target_P10_2" type="xsd:double" minOccurs="0" nillable="true" form="qualified"/>
          <xsd:element name="Target_P11_2" type="xsd:double" minOccurs="0" nillable="true" form="qualified"/>
          <xsd:element name="Target_P12_2" type="xsd:double" minOccurs="0" nillable="true" form="qualified"/>
          <xsd:element name="Achieved__P1_2" type="xsd:double" minOccurs="0" nillable="true" form="qualified"/>
          <xsd:element name="Achieved__P2_2" type="xsd:double" minOccurs="0" nillable="true" form="qualified"/>
          <xsd:element name="Achieved__P3_2" type="xsd:double" minOccurs="0" nillable="true" form="qualified"/>
          <xsd:element name="Achieved__P4_2" type="xsd:double" minOccurs="0" nillable="true" form="qualified"/>
          <xsd:element name="Achieved__P5_2" type="xsd:string" minOccurs="0" nillable="true" form="qualified"/>
          <xsd:element name="Achieved__P6_2" type="xsd:string" minOccurs="0" nillable="true" form="qualified"/>
          <xsd:element name="Achieved__P7_2" type="xsd:string" minOccurs="0" nillable="true" form="qualified"/>
          <xsd:element name="Achieved__P8_2" type="xsd:string" minOccurs="0" nillable="true" form="qualified"/>
          <xsd:element name="Achieved__P9_2" type="xsd:string" minOccurs="0" nillable="true" form="qualified"/>
          <xsd:element name="Achieved__P10_2" type="xsd:string" minOccurs="0" nillable="true" form="qualified"/>
          <xsd:element name="Achieved__P11_2" type="xsd:string" minOccurs="0" nillable="true" form="qualified"/>
          <xsd:element name="Achieved__P12_2" type="xsd:string" minOccurs="0" nillable="true" form="qualified"/>
          <xsd:element name="Target_P1_3" type="xsd:double" minOccurs="0" nillable="true" form="qualified"/>
          <xsd:element name="Target_P2_3" type="xsd:double" minOccurs="0" nillable="true" form="qualified"/>
          <xsd:element name="Target_P3_3" type="xsd:double" minOccurs="0" nillable="true" form="qualified"/>
          <xsd:element name="Target_P4_3" type="xsd:double" minOccurs="0" nillable="true" form="qualified"/>
          <xsd:element name="Target_P5_3" type="xsd:double" minOccurs="0" nillable="true" form="qualified"/>
          <xsd:element name="Target_P6_3" type="xsd:double" minOccurs="0" nillable="true" form="qualified"/>
          <xsd:element name="Target_P7_3" type="xsd:double" minOccurs="0" nillable="true" form="qualified"/>
          <xsd:element name="Target_P8_3" type="xsd:double" minOccurs="0" nillable="true" form="qualified"/>
          <xsd:element name="Target_P9_3" type="xsd:double" minOccurs="0" nillable="true" form="qualified"/>
          <xsd:element name="Target_P10_3" type="xsd:string" minOccurs="0" nillable="true" form="qualified"/>
          <xsd:element name="Target_P11_3" type="xsd:string" minOccurs="0" nillable="true" form="qualified"/>
          <xsd:element name="Target_P12_3" type="xsd:double" minOccurs="0" nillable="true" form="qualified"/>
          <xsd:element name="Achieved__P1_3" type="xsd:string" minOccurs="0" nillable="true" form="qualified"/>
          <xsd:element name="Achieved__P2_3" type="xsd:double" minOccurs="0" nillable="true" form="qualified"/>
          <xsd:element name="Achieved__P3_3" type="xsd:string" minOccurs="0" nillable="true" form="qualified"/>
          <xsd:element name="Achieved__P4_3" type="xsd:double" minOccurs="0" nillable="true" form="qualified"/>
          <xsd:element name="Achieved__P5_3" type="xsd:string" minOccurs="0" nillable="true" form="qualified"/>
          <xsd:element name="Achieved__P6_3" type="xsd:string" minOccurs="0" nillable="true" form="qualified"/>
          <xsd:element name="Achieved__P7_3" type="xsd:string" minOccurs="0" nillable="true" form="qualified"/>
          <xsd:element name="Achieved__P8_3" type="xsd:string" minOccurs="0" nillable="true" form="qualified"/>
          <xsd:element name="Achieved__P9_3" type="xsd:string" minOccurs="0" nillable="true" form="qualified"/>
          <xsd:element name="Achieved__P10_3" type="xsd:string" minOccurs="0" nillable="true" form="qualified"/>
          <xsd:element name="Achieved__P11_3" type="xsd:string" minOccurs="0" nillable="true" form="qualified"/>
          <xsd:element name="Achieved__P12_3" type="xsd:string" minOccurs="0" nillable="true" form="qualified"/>
          <xsd:element name="Target_P1_4" type="xsd:string" minOccurs="0" nillable="true" form="qualified"/>
          <xsd:element name="Target_P2_4" type="xsd:string" minOccurs="0" nillable="true" form="qualified"/>
          <xsd:element name="Target_P3_4" type="xsd:string" minOccurs="0" nillable="true" form="qualified"/>
          <xsd:element name="Target_P4_4" type="xsd:double" minOccurs="0" nillable="true" form="qualified"/>
          <xsd:element name="Target_P5_4" type="xsd:string" minOccurs="0" nillable="true" form="qualified"/>
          <xsd:element name="Target_P6_4" type="xsd:string" minOccurs="0" nillable="true" form="qualified"/>
          <xsd:element name="Target_P7_4" type="xsd:string" minOccurs="0" nillable="true" form="qualified"/>
          <xsd:element name="Target_P8_4" type="xsd:double" minOccurs="0" nillable="true" form="qualified"/>
          <xsd:element name="Target_P9_4" type="xsd:string" minOccurs="0" nillable="true" form="qualified"/>
          <xsd:element name="Target_P10_4" type="xsd:string" minOccurs="0" nillable="true" form="qualified"/>
          <xsd:element name="Target_P11_4" type="xsd:string" minOccurs="0" nillable="true" form="qualified"/>
          <xsd:element name="Target_P12_4" type="xsd:double" minOccurs="0" nillable="true" form="qualified"/>
          <xsd:element name="Achieved__P1_4" type="xsd:string" minOccurs="0" nillable="true" form="qualified"/>
          <xsd:element name="Achieved__P2_4" type="xsd:string" minOccurs="0" nillable="true" form="qualified"/>
          <xsd:element name="Achieved__P3_4" type="xsd:string" minOccurs="0" nillable="true" form="qualified"/>
          <xsd:element name="Achieved__P4_4" type="xsd:double" minOccurs="0" nillable="true" form="qualified"/>
          <xsd:element name="Achieved__P5_4" type="xsd:string" minOccurs="0" nillable="true" form="qualified"/>
          <xsd:element name="Achieved__P6_4" type="xsd:string" minOccurs="0" nillable="true" form="qualified"/>
          <xsd:element name="Achieved__P7_4" type="xsd:string" minOccurs="0" nillable="true" form="qualified"/>
          <xsd:element name="Achieved__P8_4" type="xsd:string" minOccurs="0" nillable="true" form="qualified"/>
          <xsd:element name="Achieved__P9_4" type="xsd:string" minOccurs="0" nillable="true" form="qualified"/>
          <xsd:element name="Achieved__P10_4" type="xsd:string" minOccurs="0" nillable="true" form="qualified"/>
          <xsd:element name="Achieved__P11_4" type="xsd:string" minOccurs="0" nillable="true" form="qualified"/>
          <xsd:element name="Achieved__P12_4" type="xsd:string" minOccurs="0" nillable="true" form="qualified"/>
          <xsd:element name="Target_P1_5" type="xsd:double" minOccurs="0" nillable="true" form="qualified"/>
          <xsd:element name="Target_P2_5" type="xsd:double" minOccurs="0" nillable="true" form="qualified"/>
          <xsd:element name="Target_P3_5" type="xsd:double" minOccurs="0" nillable="true" form="qualified"/>
          <xsd:element name="Target_P4_5" type="xsd:double" minOccurs="0" nillable="true" form="qualified"/>
          <xsd:element name="Target_P5_5" type="xsd:double" minOccurs="0" nillable="true" form="qualified"/>
          <xsd:element name="Target_P6_5" type="xsd:double" minOccurs="0" nillable="true" form="qualified"/>
          <xsd:element name="Target_P7_5" type="xsd:double" minOccurs="0" nillable="true" form="qualified"/>
          <xsd:element name="Target_P8_5" type="xsd:double" minOccurs="0" nillable="true" form="qualified"/>
          <xsd:element name="Target_P9_5" type="xsd:double" minOccurs="0" nillable="true" form="qualified"/>
          <xsd:element name="Target_P10_5" type="xsd:double" minOccurs="0" nillable="true" form="qualified"/>
          <xsd:element name="Target_P11_5" type="xsd:double" minOccurs="0" nillable="true" form="qualified"/>
          <xsd:element name="Target_P12_5" type="xsd:double" minOccurs="0" nillable="true" form="qualified"/>
          <xsd:element name="Achieved__P1_5" type="xsd:double" minOccurs="0" nillable="true" form="qualified"/>
          <xsd:element name="Achieved__P2_5" type="xsd:double" minOccurs="0" nillable="true" form="qualified"/>
          <xsd:element name="Achieved__P3_5" type="xsd:double" minOccurs="0" nillable="true" form="qualified"/>
          <xsd:element name="Achieved__P4_5" type="xsd:double" minOccurs="0" nillable="true" form="qualified"/>
          <xsd:element name="Achieved__P5_5" type="xsd:string" minOccurs="0" nillable="true" form="qualified"/>
          <xsd:element name="Achieved__P6_5" type="xsd:string" minOccurs="0" nillable="true" form="qualified"/>
          <xsd:element name="Achieved__P7_5" type="xsd:string" minOccurs="0" nillable="true" form="qualified"/>
          <xsd:element name="Achieved__P8_5" type="xsd:string" minOccurs="0" nillable="true" form="qualified"/>
          <xsd:element name="Achieved__P9_5" type="xsd:string" minOccurs="0" nillable="true" form="qualified"/>
          <xsd:element name="Achieved__P10_5" type="xsd:string" minOccurs="0" nillable="true" form="qualified"/>
          <xsd:element name="Achieved__P11_5" type="xsd:string" minOccurs="0" nillable="true" form="qualified"/>
          <xsd:element name="Achieved__P12_5" type="xsd:string" minOccurs="0" nillable="true" form="qualified"/>
          <xsd:element name="Target_P1_6" type="xsd:double" minOccurs="0" nillable="true" form="qualified"/>
          <xsd:element name="Target_P2_6" type="xsd:double" minOccurs="0" nillable="true" form="qualified"/>
          <xsd:element name="Target_P3_6" type="xsd:double" minOccurs="0" nillable="true" form="qualified"/>
          <xsd:element name="Target_P4_6" type="xsd:double" minOccurs="0" nillable="true" form="qualified"/>
          <xsd:element name="Target_P5_6" type="xsd:double" minOccurs="0" nillable="true" form="qualified"/>
          <xsd:element name="Target_P6_6" type="xsd:double" minOccurs="0" nillable="true" form="qualified"/>
          <xsd:element name="Target_P7_6" type="xsd:double" minOccurs="0" nillable="true" form="qualified"/>
          <xsd:element name="Target_P8_6" type="xsd:double" minOccurs="0" nillable="true" form="qualified"/>
          <xsd:element name="Target_P9_6" type="xsd:double" minOccurs="0" nillable="true" form="qualified"/>
          <xsd:element name="Target_P10_6" type="xsd:double" minOccurs="0" nillable="true" form="qualified"/>
          <xsd:element name="Target_P11_6" type="xsd:double" minOccurs="0" nillable="true" form="qualified"/>
          <xsd:element name="Target_P12_6" type="xsd:double" minOccurs="0" nillable="true" form="qualified"/>
          <xsd:element name="Achieved__P1_6" type="xsd:double" minOccurs="0" nillable="true" form="qualified"/>
          <xsd:element name="Achieved__P2_6" type="xsd:double" minOccurs="0" nillable="true" form="qualified"/>
          <xsd:element name="Achieved__P3_6" type="xsd:double" minOccurs="0" nillable="true" form="qualified"/>
          <xsd:element name="Achieved__P4_6" type="xsd:double" minOccurs="0" nillable="true" form="qualified"/>
          <xsd:element name="Achieved__P5_6" type="xsd:string" minOccurs="0" nillable="true" form="qualified"/>
          <xsd:element name="Achieved__P6_6" type="xsd:string" minOccurs="0" nillable="true" form="qualified"/>
          <xsd:element name="Achieved__P7_6" type="xsd:string" minOccurs="0" nillable="true" form="qualified"/>
          <xsd:element name="Achieved__P8_6" type="xsd:string" minOccurs="0" nillable="true" form="qualified"/>
          <xsd:element name="Achieved__P9_6" type="xsd:string" minOccurs="0" nillable="true" form="qualified"/>
          <xsd:element name="Achieved__P10_6" type="xsd:string" minOccurs="0" nillable="true" form="qualified"/>
          <xsd:element name="Achieved__P11_6" type="xsd:string" minOccurs="0" nillable="true" form="qualified"/>
          <xsd:element name="Achieved__P12_6" type="xsd:string" minOccurs="0" nillable="true" form="qualified"/>
          <xsd:element name="Target_P1_7" type="xsd:double" minOccurs="0" nillable="true" form="qualified"/>
          <xsd:element name="Target_P2_7" type="xsd:double" minOccurs="0" nillable="true" form="qualified"/>
          <xsd:element name="Target_P3_7" type="xsd:double" minOccurs="0" nillable="true" form="qualified"/>
          <xsd:element name="Target_P4_7" type="xsd:double" minOccurs="0" nillable="true" form="qualified"/>
          <xsd:element name="Target_P5_7" type="xsd:double" minOccurs="0" nillable="true" form="qualified"/>
          <xsd:element name="Target_P6_7" type="xsd:double" minOccurs="0" nillable="true" form="qualified"/>
          <xsd:element name="Target_P7_7" type="xsd:double" minOccurs="0" nillable="true" form="qualified"/>
          <xsd:element name="Target_P8_7" type="xsd:double" minOccurs="0" nillable="true" form="qualified"/>
          <xsd:element name="Target_P9_7" type="xsd:double" minOccurs="0" nillable="true" form="qualified"/>
          <xsd:element name="Target_P10_7" type="xsd:double" minOccurs="0" nillable="true" form="qualified"/>
          <xsd:element name="Target_P11_7" type="xsd:double" minOccurs="0" nillable="true" form="qualified"/>
          <xsd:element name="Target_P12_7" type="xsd:double" minOccurs="0" nillable="true" form="qualified"/>
          <xsd:element name="Achieved__P1_7" type="xsd:double" minOccurs="0" nillable="true" form="qualified"/>
          <xsd:element name="Achieved__P2_7" type="xsd:double" minOccurs="0" nillable="true" form="qualified"/>
          <xsd:element name="Achieved__P3_7" type="xsd:double" minOccurs="0" nillable="true" form="qualified"/>
          <xsd:element name="Achieved__P4_7" type="xsd:double" minOccurs="0" nillable="true" form="qualified"/>
          <xsd:element name="Achieved__P5_7" type="xsd:string" minOccurs="0" nillable="true" form="qualified"/>
          <xsd:element name="Achieved__P6_7" type="xsd:string" minOccurs="0" nillable="true" form="qualified"/>
          <xsd:element name="Achieved__P7_7" type="xsd:string" minOccurs="0" nillable="true" form="qualified"/>
          <xsd:element name="Achieved__P8_7" type="xsd:string" minOccurs="0" nillable="true" form="qualified"/>
          <xsd:element name="Achieved__P9_7" type="xsd:string" minOccurs="0" nillable="true" form="qualified"/>
          <xsd:element name="Achieved__P10_7" type="xsd:string" minOccurs="0" nillable="true" form="qualified"/>
          <xsd:element name="Achieved__P11_7" type="xsd:string" minOccurs="0" nillable="true" form="qualified"/>
          <xsd:element name="Achieved__P12_7" type="xsd:string" minOccurs="0" nillable="true" form="qualified"/>
          <xsd:element name="Target_P1_8" type="xsd:string" minOccurs="0" nillable="true" form="qualified"/>
          <xsd:element name="Target_P2_8" type="xsd:double" minOccurs="0" nillable="true" form="qualified"/>
          <xsd:element name="Target_P3_8" type="xsd:string" minOccurs="0" nillable="true" form="qualified"/>
          <xsd:element name="Target_P4_8" type="xsd:double" minOccurs="0" nillable="true" form="qualified"/>
          <xsd:element name="Target_P5_8" type="xsd:string" minOccurs="0" nillable="true" form="qualified"/>
          <xsd:element name="Target_P6_8" type="xsd:double" minOccurs="0" nillable="true" form="qualified"/>
          <xsd:element name="Target_P7_8" type="xsd:string" minOccurs="0" nillable="true" form="qualified"/>
          <xsd:element name="Target_P8_8" type="xsd:double" minOccurs="0" nillable="true" form="qualified"/>
          <xsd:element name="Target_P9_8" type="xsd:double" minOccurs="0" nillable="true" form="qualified"/>
          <xsd:element name="Target_P10_8" type="xsd:double" minOccurs="0" nillable="true" form="qualified"/>
          <xsd:element name="Target_P11_8" type="xsd:double" minOccurs="0" nillable="true" form="qualified"/>
          <xsd:element name="Target_P12_8" type="xsd:double" minOccurs="0" nillable="true" form="qualified"/>
          <xsd:element name="Achieved__P1_8" type="xsd:string" minOccurs="0" nillable="true" form="qualified"/>
          <xsd:element name="Achieved__P2_8" type="xsd:string" minOccurs="0" nillable="true" form="qualified"/>
          <xsd:element name="Achieved__P3_8" type="xsd:string" minOccurs="0" nillable="true" form="qualified"/>
          <xsd:element name="Achieved__P4_8" type="xsd:string" minOccurs="0" nillable="true" form="qualified"/>
          <xsd:element name="Achieved__P5_8" type="xsd:string" minOccurs="0" nillable="true" form="qualified"/>
          <xsd:element name="Achieved__P6_8" type="xsd:string" minOccurs="0" nillable="true" form="qualified"/>
          <xsd:element name="Achieved__P7_8" type="xsd:string" minOccurs="0" nillable="true" form="qualified"/>
          <xsd:element name="Achieved__P8_8" type="xsd:string" minOccurs="0" nillable="true" form="qualified"/>
          <xsd:element name="Achieved__P9_8" type="xsd:string" minOccurs="0" nillable="true" form="qualified"/>
          <xsd:element name="Achieved__P10_8" type="xsd:string" minOccurs="0" nillable="true" form="qualified"/>
          <xsd:element name="Achieved__P11_8" type="xsd:string" minOccurs="0" nillable="true" form="qualified"/>
          <xsd:element name="Achieved__P12_8" type="xsd:string" minOccurs="0" nillable="true" form="qualified"/>
          <xsd:element name="Target_P1_9" type="xsd:double" minOccurs="0" nillable="true" form="qualified"/>
          <xsd:element name="Target_P2_9" type="xsd:double" minOccurs="0" nillable="true" form="qualified"/>
          <xsd:element name="Target_P3_9" type="xsd:double" minOccurs="0" nillable="true" form="qualified"/>
          <xsd:element name="Target_P4_9" type="xsd:double" minOccurs="0" nillable="true" form="qualified"/>
          <xsd:element name="Target_P5_9" type="xsd:double" minOccurs="0" nillable="true" form="qualified"/>
          <xsd:element name="Target_P6_9" type="xsd:double" minOccurs="0" nillable="true" form="qualified"/>
          <xsd:element name="Target_P7_9" type="xsd:double" minOccurs="0" nillable="true" form="qualified"/>
          <xsd:element name="Target_P8_9" type="xsd:double" minOccurs="0" nillable="true" form="qualified"/>
          <xsd:element name="Target_P9_9" type="xsd:double" minOccurs="0" nillable="true" form="qualified"/>
          <xsd:element name="Target_P10_9" type="xsd:double" minOccurs="0" nillable="true" form="qualified"/>
          <xsd:element name="Target_P11_9" type="xsd:double" minOccurs="0" nillable="true" form="qualified"/>
          <xsd:element name="Target_P12_9" type="xsd:double" minOccurs="0" nillable="true" form="qualified"/>
          <xsd:element name="Achieved__P1_9" type="xsd:string" minOccurs="0" nillable="true" form="qualified"/>
          <xsd:element name="Achieved__P2_9" type="xsd:double" minOccurs="0" nillable="true" form="qualified"/>
          <xsd:element name="Achieved__P3_9" type="xsd:string" minOccurs="0" nillable="true" form="qualified"/>
          <xsd:element name="Achieved__P4_9" type="xsd:double" minOccurs="0" nillable="true" form="qualified"/>
          <xsd:element name="Achieved__P5_9" type="xsd:string" minOccurs="0" nillable="true" form="qualified"/>
          <xsd:element name="Achieved__P6_9" type="xsd:string" minOccurs="0" nillable="true" form="qualified"/>
          <xsd:element name="Achieved__P7_9" type="xsd:string" minOccurs="0" nillable="true" form="qualified"/>
          <xsd:element name="Achieved__P8_9" type="xsd:string" minOccurs="0" nillable="true" form="qualified"/>
          <xsd:element name="Achieved__P9_9" type="xsd:string" minOccurs="0" nillable="true" form="qualified"/>
          <xsd:element name="Achieved__P10_9" type="xsd:string" minOccurs="0" nillable="true" form="qualified"/>
          <xsd:element name="Achieved__P11_9" type="xsd:string" minOccurs="0" nillable="true" form="qualified"/>
          <xsd:element name="Achieved__P12_9" type="xsd:string" minOccurs="0" nillable="true" form="qualified"/>
          <xsd:element name="Target_P1" type="xsd:string" minOccurs="0" nillable="true" form="qualified"/>
          <xsd:element name="Target_P2" type="xsd:string" minOccurs="0" nillable="true" form="qualified"/>
          <xsd:element name="Target_P3" type="xsd:string" minOccurs="0" nillable="true" form="qualified"/>
          <xsd:element name="Target_P4" type="xsd:double" minOccurs="0" nillable="true" form="qualified"/>
          <xsd:element name="Target_P5" type="xsd:string" minOccurs="0" nillable="true" form="qualified"/>
          <xsd:element name="Target_P6" type="xsd:string" minOccurs="0" nillable="true" form="qualified"/>
          <xsd:element name="Target_P7" type="xsd:string" minOccurs="0" nillable="true" form="qualified"/>
          <xsd:element name="Target_P8" type="xsd:string" minOccurs="0" nillable="true" form="qualified"/>
          <xsd:element name="Target_P9" type="xsd:string" minOccurs="0" nillable="true" form="qualified"/>
          <xsd:element name="Target_P10" type="xsd:string" minOccurs="0" nillable="true" form="qualified"/>
          <xsd:element name="Target_P11" type="xsd:string" minOccurs="0" nillable="true" form="qualified"/>
          <xsd:element name="Target_P12" type="xsd:string" minOccurs="0" nillable="true" form="qualified"/>
          <xsd:element name="Achieved__P1" type="xsd:string" minOccurs="0" nillable="true" form="qualified"/>
          <xsd:element name="Achieved__P2" type="xsd:string" minOccurs="0" nillable="true" form="qualified"/>
          <xsd:element name="Achieved__P3" type="xsd:string" minOccurs="0" nillable="true" form="qualified"/>
          <xsd:element name="Achieved__P4" type="xsd:string" minOccurs="0" nillable="true" form="qualified"/>
          <xsd:element name="Achieved__P5" type="xsd:string" minOccurs="0" nillable="true" form="qualified"/>
          <xsd:element name="Achieved__P6" type="xsd:string" minOccurs="0" nillable="true" form="qualified"/>
          <xsd:element name="Achieved__P7" type="xsd:string" minOccurs="0" nillable="true" form="qualified"/>
          <xsd:element name="Achieved__P8" type="xsd:string" minOccurs="0" nillable="true" form="qualified"/>
          <xsd:element name="Achieved__P9" type="xsd:string" minOccurs="0" nillable="true" form="qualified"/>
          <xsd:element name="Achieved__P10" type="xsd:string" minOccurs="0" nillable="true" form="qualified"/>
          <xsd:element name="Achieved__P11" type="xsd:string" minOccurs="0" nillable="true" form="qualified"/>
          <xsd:element name="Achieved__P12" type="xsd:string" minOccurs="0" nillable="true" form="qualified"/>
        </xsd:sequence>
      </xsd:complexType>
    </xsd:schema>
  </Schema>
  <Map ID="43" Name="Root_Map" RootElement="Roo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2016"/>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'Data Entry'!$C$33:$N$33</c:f>
              <c:numCache>
                <c:formatCode>#,##0</c:formatCode>
                <c:ptCount val="12"/>
                <c:pt idx="0">
                  <c:v>275210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'Data Entry'!$B$34</c:f>
              <c:strCache>
                <c:ptCount val="1"/>
                <c:pt idx="0">
                  <c:v>Cumulative disbursements</c:v>
                </c:pt>
              </c:strCache>
            </c:strRef>
          </c:tx>
          <c:spPr>
            <a:solidFill>
              <a:srgbClr val="99CCFF"/>
            </a:solidFill>
            <a:ln w="3175">
              <a:solidFill>
                <a:srgbClr val="000000"/>
              </a:solidFill>
              <a:prstDash val="solid"/>
            </a:ln>
          </c:spPr>
          <c:invertIfNegative val="0"/>
          <c:val>
            <c:numRef>
              <c:f>'Data Entry'!$C$34:$N$34</c:f>
              <c:numCache>
                <c:formatCode>#,##0</c:formatCode>
                <c:ptCount val="12"/>
                <c:pt idx="0">
                  <c:v>585546</c:v>
                </c:pt>
                <c:pt idx="11">
                  <c:v>0</c:v>
                </c:pt>
              </c:numCache>
            </c:numRef>
          </c:val>
        </c:ser>
        <c:dLbls>
          <c:showLegendKey val="0"/>
          <c:showVal val="0"/>
          <c:showCatName val="0"/>
          <c:showSerName val="0"/>
          <c:showPercent val="0"/>
          <c:showBubbleSize val="0"/>
        </c:dLbls>
        <c:gapWidth val="70"/>
        <c:axId val="-802070896"/>
        <c:axId val="-802071984"/>
      </c:barChart>
      <c:catAx>
        <c:axId val="-8020708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Reporting Period</a:t>
                </a:r>
              </a:p>
            </c:rich>
          </c:tx>
          <c:layout>
            <c:manualLayout>
              <c:xMode val="edge"/>
              <c:yMode val="edge"/>
              <c:x val="0.48066290143051532"/>
              <c:y val="0.786956301514941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802071984"/>
        <c:crosses val="autoZero"/>
        <c:auto val="1"/>
        <c:lblAlgn val="ctr"/>
        <c:lblOffset val="100"/>
        <c:tickLblSkip val="1"/>
        <c:tickMarkSkip val="1"/>
        <c:noMultiLvlLbl val="0"/>
      </c:catAx>
      <c:valAx>
        <c:axId val="-802071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802070896"/>
        <c:crosses val="autoZero"/>
        <c:crossBetween val="between"/>
      </c:valAx>
      <c:spPr>
        <a:solidFill>
          <a:srgbClr val="FFFFFF"/>
        </a:solidFill>
        <a:ln w="3175">
          <a:solidFill>
            <a:srgbClr val="000000"/>
          </a:solidFill>
          <a:prstDash val="solid"/>
        </a:ln>
      </c:spPr>
    </c:plotArea>
    <c:legend>
      <c:legendPos val="r"/>
      <c:layout>
        <c:manualLayout>
          <c:xMode val="edge"/>
          <c:yMode val="edge"/>
          <c:x val="0.16230393975622187"/>
          <c:y val="0.85965280655707665"/>
          <c:w val="0.76701680614530565"/>
          <c:h val="0.10526361836349417"/>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30304"/>
          <c:h val="0.65320736566206339"/>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val>
            <c:numRef>
              <c:f>'Data Entry'!$H$122:$S$122</c:f>
              <c:numCache>
                <c:formatCode>#,##0</c:formatCode>
                <c:ptCount val="12"/>
              </c:numCache>
            </c:numRef>
          </c:val>
        </c:ser>
        <c:ser>
          <c:idx val="1"/>
          <c:order val="1"/>
          <c:tx>
            <c:strRef>
              <c:f>'Data Entry'!$G$123</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val>
            <c:numRef>
              <c:f>'Data Entry'!$H$123:$S$123</c:f>
              <c:numCache>
                <c:formatCode>#,##0</c:formatCode>
                <c:ptCount val="12"/>
              </c:numCache>
            </c:numRef>
          </c:val>
        </c:ser>
        <c:dLbls>
          <c:showLegendKey val="0"/>
          <c:showVal val="0"/>
          <c:showCatName val="0"/>
          <c:showSerName val="0"/>
          <c:showPercent val="0"/>
          <c:showBubbleSize val="0"/>
        </c:dLbls>
        <c:gapWidth val="150"/>
        <c:axId val="-734870800"/>
        <c:axId val="-734875152"/>
      </c:barChart>
      <c:catAx>
        <c:axId val="-73487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734875152"/>
        <c:crosses val="autoZero"/>
        <c:auto val="1"/>
        <c:lblAlgn val="ctr"/>
        <c:lblOffset val="100"/>
        <c:tickLblSkip val="1"/>
        <c:tickMarkSkip val="1"/>
        <c:noMultiLvlLbl val="0"/>
      </c:catAx>
      <c:valAx>
        <c:axId val="-73487515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734870800"/>
        <c:crossesAt val="1"/>
        <c:crossBetween val="between"/>
      </c:valAx>
      <c:spPr>
        <a:noFill/>
        <a:ln w="25400">
          <a:noFill/>
        </a:ln>
      </c:spPr>
    </c:plotArea>
    <c:legend>
      <c:legendPos val="r"/>
      <c:layout>
        <c:manualLayout>
          <c:xMode val="edge"/>
          <c:yMode val="edge"/>
          <c:x val="0.25087108013937282"/>
          <c:y val="0.89266011240120413"/>
          <c:w val="0.54006968641114983"/>
          <c:h val="6.7797203315687393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30304"/>
          <c:h val="0.65320736566206339"/>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c:formatCode>
                <c:ptCount val="12"/>
                <c:pt idx="0" formatCode="_(* #,##0_);_(* \(#,##0\);_(* &quot;-&quot;??_);_(@_)">
                  <c:v>7571</c:v>
                </c:pt>
              </c:numCache>
            </c:numRef>
          </c:val>
        </c:ser>
        <c:ser>
          <c:idx val="1"/>
          <c:order val="1"/>
          <c:tx>
            <c:strRef>
              <c:f>'Data Entry'!$G$119</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1562</c:v>
                </c:pt>
              </c:numCache>
            </c:numRef>
          </c:val>
        </c:ser>
        <c:dLbls>
          <c:showLegendKey val="0"/>
          <c:showVal val="0"/>
          <c:showCatName val="0"/>
          <c:showSerName val="0"/>
          <c:showPercent val="0"/>
          <c:showBubbleSize val="0"/>
        </c:dLbls>
        <c:gapWidth val="150"/>
        <c:axId val="-734871344"/>
        <c:axId val="-734866992"/>
      </c:barChart>
      <c:catAx>
        <c:axId val="-73487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734866992"/>
        <c:crosses val="autoZero"/>
        <c:auto val="1"/>
        <c:lblAlgn val="ctr"/>
        <c:lblOffset val="100"/>
        <c:tickLblSkip val="1"/>
        <c:tickMarkSkip val="1"/>
        <c:noMultiLvlLbl val="0"/>
      </c:catAx>
      <c:valAx>
        <c:axId val="-73486699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734871344"/>
        <c:crosses val="autoZero"/>
        <c:crossBetween val="between"/>
      </c:valAx>
      <c:spPr>
        <a:noFill/>
        <a:ln w="25400">
          <a:noFill/>
        </a:ln>
      </c:spPr>
    </c:plotArea>
    <c:legend>
      <c:legendPos val="r"/>
      <c:layout>
        <c:manualLayout>
          <c:xMode val="edge"/>
          <c:yMode val="edge"/>
          <c:x val="0.2730507622717373"/>
          <c:y val="0.89175257731958846"/>
          <c:w val="0.5283706557956851"/>
          <c:h val="7.216494845360831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275210</c:v>
                </c:pt>
                <c:pt idx="1">
                  <c:v>0</c:v>
                </c:pt>
                <c:pt idx="2">
                  <c:v>0</c:v>
                </c:pt>
                <c:pt idx="3">
                  <c:v>0</c:v>
                </c:pt>
                <c:pt idx="4">
                  <c:v>0</c:v>
                </c:pt>
                <c:pt idx="5">
                  <c:v>0</c:v>
                </c:pt>
                <c:pt idx="6">
                  <c:v>0</c:v>
                </c:pt>
                <c:pt idx="7">
                  <c:v>0</c:v>
                </c:pt>
                <c:pt idx="8">
                  <c:v>0</c:v>
                </c:pt>
                <c:pt idx="9">
                  <c:v>0</c:v>
                </c:pt>
                <c:pt idx="10">
                  <c:v>0</c:v>
                </c:pt>
              </c:numCache>
            </c:numRef>
          </c:val>
        </c:ser>
        <c:ser>
          <c:idx val="1"/>
          <c:order val="1"/>
          <c:tx>
            <c:strRef>
              <c:f>'Data Entry'!$B$34</c:f>
              <c:strCache>
                <c:ptCount val="1"/>
                <c:pt idx="0">
                  <c:v>Cumulative disbursements</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585546</c:v>
                </c:pt>
              </c:numCache>
            </c:numRef>
          </c:val>
        </c:ser>
        <c:dLbls>
          <c:showLegendKey val="0"/>
          <c:showVal val="0"/>
          <c:showCatName val="0"/>
          <c:showSerName val="0"/>
          <c:showPercent val="0"/>
          <c:showBubbleSize val="0"/>
        </c:dLbls>
        <c:dropLines>
          <c:spPr>
            <a:ln w="3175">
              <a:solidFill>
                <a:srgbClr val="000000"/>
              </a:solidFill>
              <a:prstDash val="solid"/>
            </a:ln>
          </c:spPr>
        </c:dropLines>
        <c:axId val="-733592944"/>
        <c:axId val="-733583152"/>
      </c:areaChart>
      <c:catAx>
        <c:axId val="-73359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733583152"/>
        <c:crosses val="autoZero"/>
        <c:auto val="1"/>
        <c:lblAlgn val="ctr"/>
        <c:lblOffset val="100"/>
        <c:tickLblSkip val="8"/>
        <c:tickMarkSkip val="1"/>
        <c:noMultiLvlLbl val="0"/>
      </c:catAx>
      <c:valAx>
        <c:axId val="-73358315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733592944"/>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71"/>
          <c:y val="7.5694015811474585E-2"/>
          <c:w val="0.74366824572258583"/>
          <c:h val="0.58032078788795827"/>
        </c:manualLayout>
      </c:layout>
      <c:barChart>
        <c:barDir val="col"/>
        <c:grouping val="stacked"/>
        <c:varyColors val="0"/>
        <c:ser>
          <c:idx val="0"/>
          <c:order val="0"/>
          <c:spPr>
            <a:solidFill>
              <a:srgbClr val="0066CC"/>
            </a:solidFill>
            <a:ln w="3175">
              <a:solidFill>
                <a:srgbClr val="000000"/>
              </a:solidFill>
              <a:prstDash val="solid"/>
            </a:ln>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0</c:v>
                </c:pt>
              </c:numCache>
            </c:numRef>
          </c:val>
        </c:ser>
        <c:ser>
          <c:idx val="1"/>
          <c:order val="1"/>
          <c:spPr>
            <a:solidFill>
              <a:srgbClr val="CCFFFF"/>
            </a:solidFill>
            <a:ln w="3175">
              <a:solidFill>
                <a:srgbClr val="000000"/>
              </a:solidFill>
              <a:prstDash val="solid"/>
            </a:ln>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585546</c:v>
                </c:pt>
                <c:pt idx="1">
                  <c:v>208824.72</c:v>
                </c:pt>
                <c:pt idx="2">
                  <c:v>19568.09</c:v>
                </c:pt>
                <c:pt idx="3">
                  <c:v>15056.45</c:v>
                </c:pt>
              </c:numCache>
            </c:numRef>
          </c:val>
        </c:ser>
        <c:dLbls>
          <c:showLegendKey val="0"/>
          <c:showVal val="0"/>
          <c:showCatName val="0"/>
          <c:showSerName val="0"/>
          <c:showPercent val="0"/>
          <c:showBubbleSize val="0"/>
        </c:dLbls>
        <c:gapWidth val="150"/>
        <c:overlap val="100"/>
        <c:axId val="-802071440"/>
        <c:axId val="-802072528"/>
      </c:barChart>
      <c:catAx>
        <c:axId val="-8020714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2072528"/>
        <c:crossesAt val="0"/>
        <c:auto val="1"/>
        <c:lblAlgn val="ctr"/>
        <c:lblOffset val="100"/>
        <c:noMultiLvlLbl val="0"/>
      </c:catAx>
      <c:valAx>
        <c:axId val="-802072528"/>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802071440"/>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6" r="0.750000000000006"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894"/>
          <c:y val="9.3877551020408165E-2"/>
          <c:w val="0.84029484029484791"/>
          <c:h val="0.53469387755102793"/>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Entry'!$B$39:$B$42</c:f>
              <c:strCache>
                <c:ptCount val="2"/>
                <c:pt idx="0">
                  <c:v>KP-1e: Percentage of other vulnerable populations reached with HIV prevention programs - defined package of services</c:v>
                </c:pt>
                <c:pt idx="1">
                  <c:v>KP-3e: Percentage of other vulnerable populations that have received an HIV test during the reporting period and know their results</c:v>
                </c:pt>
              </c:strCache>
            </c:strRef>
          </c:cat>
          <c:val>
            <c:numRef>
              <c:f>'Data Entry'!$C$40:$C$42</c:f>
              <c:numCache>
                <c:formatCode>#,##0</c:formatCode>
                <c:ptCount val="3"/>
                <c:pt idx="0">
                  <c:v>275210</c:v>
                </c:pt>
              </c:numCache>
            </c:numRef>
          </c:val>
        </c:ser>
        <c:ser>
          <c:idx val="1"/>
          <c:order val="1"/>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'Data Entry'!$B$39:$B$42</c:f>
              <c:strCache>
                <c:ptCount val="2"/>
                <c:pt idx="0">
                  <c:v>KP-1e: Percentage of other vulnerable populations reached with HIV prevention programs - defined package of services</c:v>
                </c:pt>
                <c:pt idx="1">
                  <c:v>KP-3e: Percentage of other vulnerable populations that have received an HIV test during the reporting period and know their results</c:v>
                </c:pt>
              </c:strCache>
            </c:strRef>
          </c:cat>
          <c:val>
            <c:numRef>
              <c:f>'Data Entry'!$D$40:$D$42</c:f>
              <c:numCache>
                <c:formatCode>#,##0</c:formatCode>
                <c:ptCount val="3"/>
                <c:pt idx="0">
                  <c:v>163796.53</c:v>
                </c:pt>
              </c:numCache>
            </c:numRef>
          </c:val>
        </c:ser>
        <c:dLbls>
          <c:showLegendKey val="0"/>
          <c:showVal val="0"/>
          <c:showCatName val="0"/>
          <c:showSerName val="0"/>
          <c:showPercent val="0"/>
          <c:showBubbleSize val="0"/>
        </c:dLbls>
        <c:gapWidth val="150"/>
        <c:axId val="-802067088"/>
        <c:axId val="-802068176"/>
      </c:barChart>
      <c:catAx>
        <c:axId val="-80206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802068176"/>
        <c:crosses val="autoZero"/>
        <c:auto val="1"/>
        <c:lblAlgn val="ctr"/>
        <c:lblOffset val="100"/>
        <c:tickMarkSkip val="1"/>
        <c:noMultiLvlLbl val="0"/>
      </c:catAx>
      <c:valAx>
        <c:axId val="-8020681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802067088"/>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677966101913E-2"/>
          <c:y val="0.19565217391304238"/>
          <c:w val="0.86864406779661063"/>
          <c:h val="0.42028985507246575"/>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343"/>
                  <c:y val="-0.29611370761718181"/>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Entry'!$C$79</c:f>
              <c:numCache>
                <c:formatCode>General</c:formatCode>
                <c:ptCount val="1"/>
                <c:pt idx="0">
                  <c:v>12</c:v>
                </c:pt>
              </c:numCache>
            </c:numRef>
          </c:val>
        </c:ser>
        <c:dLbls>
          <c:showLegendKey val="0"/>
          <c:showVal val="0"/>
          <c:showCatName val="0"/>
          <c:showSerName val="0"/>
          <c:showPercent val="0"/>
          <c:showBubbleSize val="0"/>
        </c:dLbls>
        <c:gapWidth val="79"/>
        <c:overlap val="100"/>
        <c:axId val="-802076880"/>
        <c:axId val="-802076336"/>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Entry'!$D$79</c:f>
              <c:numCache>
                <c:formatCode>General</c:formatCode>
                <c:ptCount val="1"/>
                <c:pt idx="0">
                  <c:v>12</c:v>
                </c:pt>
              </c:numCache>
            </c:numRef>
          </c:val>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Entry'!$E$79</c:f>
              <c:numCache>
                <c:formatCode>General</c:formatCode>
                <c:ptCount val="1"/>
                <c:pt idx="0">
                  <c:v>0</c:v>
                </c:pt>
              </c:numCache>
            </c:numRef>
          </c:val>
        </c:ser>
        <c:dLbls>
          <c:showLegendKey val="0"/>
          <c:showVal val="0"/>
          <c:showCatName val="0"/>
          <c:showSerName val="0"/>
          <c:showPercent val="0"/>
          <c:showBubbleSize val="0"/>
        </c:dLbls>
        <c:gapWidth val="191"/>
        <c:overlap val="100"/>
        <c:axId val="-802075248"/>
        <c:axId val="-802074704"/>
      </c:barChart>
      <c:catAx>
        <c:axId val="-802076880"/>
        <c:scaling>
          <c:orientation val="minMax"/>
        </c:scaling>
        <c:delete val="1"/>
        <c:axPos val="l"/>
        <c:majorTickMark val="out"/>
        <c:minorTickMark val="none"/>
        <c:tickLblPos val="none"/>
        <c:crossAx val="-802076336"/>
        <c:crosses val="autoZero"/>
        <c:auto val="1"/>
        <c:lblAlgn val="ctr"/>
        <c:lblOffset val="100"/>
        <c:noMultiLvlLbl val="0"/>
      </c:catAx>
      <c:valAx>
        <c:axId val="-80207633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802076880"/>
        <c:crosses val="max"/>
        <c:crossBetween val="between"/>
      </c:valAx>
      <c:catAx>
        <c:axId val="-802075248"/>
        <c:scaling>
          <c:orientation val="minMax"/>
        </c:scaling>
        <c:delete val="1"/>
        <c:axPos val="l"/>
        <c:majorTickMark val="out"/>
        <c:minorTickMark val="none"/>
        <c:tickLblPos val="none"/>
        <c:crossAx val="-802074704"/>
        <c:crosses val="autoZero"/>
        <c:auto val="0"/>
        <c:lblAlgn val="ctr"/>
        <c:lblOffset val="100"/>
        <c:noMultiLvlLbl val="0"/>
      </c:catAx>
      <c:valAx>
        <c:axId val="-802074704"/>
        <c:scaling>
          <c:orientation val="minMax"/>
        </c:scaling>
        <c:delete val="0"/>
        <c:axPos val="b"/>
        <c:numFmt formatCode="0%" sourceLinked="1"/>
        <c:majorTickMark val="none"/>
        <c:minorTickMark val="none"/>
        <c:tickLblPos val="none"/>
        <c:spPr>
          <a:ln w="3175">
            <a:solidFill>
              <a:srgbClr val="000000"/>
            </a:solidFill>
            <a:prstDash val="solid"/>
          </a:ln>
        </c:spPr>
        <c:crossAx val="-802075248"/>
        <c:crosses val="autoZero"/>
        <c:crossBetween val="between"/>
      </c:valAx>
    </c:plotArea>
    <c:legend>
      <c:legendPos val="r"/>
      <c:legendEntry>
        <c:idx val="0"/>
        <c:delete val="1"/>
      </c:legendEntry>
      <c:layout>
        <c:manualLayout>
          <c:xMode val="edge"/>
          <c:yMode val="edge"/>
          <c:x val="0.30866807610993707"/>
          <c:y val="0.74638213701548184"/>
          <c:w val="0.34038054968287618"/>
          <c:h val="0.14492829700635274"/>
        </c:manualLayout>
      </c:layout>
      <c:overlay val="0"/>
      <c:spPr>
        <a:noFill/>
        <a:ln w="25400">
          <a:noFill/>
        </a:ln>
      </c:spPr>
      <c:txPr>
        <a:bodyPr/>
        <a:lstStyle/>
        <a:p>
          <a:pPr>
            <a:defRPr sz="48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6" r="0.750000000000006"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822E-2"/>
          <c:y val="0.13661275087917776"/>
          <c:w val="0.89702517162471462"/>
          <c:h val="0.60656061390354965"/>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Entry'!$C$84</c:f>
              <c:numCache>
                <c:formatCode>General</c:formatCode>
                <c:ptCount val="1"/>
                <c:pt idx="0">
                  <c:v>1</c:v>
                </c:pt>
              </c:numCache>
            </c:numRef>
          </c:val>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Entry'!$D$84</c:f>
              <c:numCache>
                <c:formatCode>General</c:formatCode>
                <c:ptCount val="1"/>
                <c:pt idx="0">
                  <c:v>1</c:v>
                </c:pt>
              </c:numCache>
            </c:numRef>
          </c:val>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Entry'!$E$84</c:f>
              <c:numCache>
                <c:formatCode>General</c:formatCode>
                <c:ptCount val="1"/>
                <c:pt idx="0">
                  <c:v>1</c:v>
                </c:pt>
              </c:numCache>
            </c:numRef>
          </c:val>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Entry'!$F$84</c:f>
              <c:numCache>
                <c:formatCode>General</c:formatCode>
                <c:ptCount val="1"/>
                <c:pt idx="0">
                  <c:v>1</c:v>
                </c:pt>
              </c:numCache>
            </c:numRef>
          </c:val>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Entry'!$G$84</c:f>
              <c:numCache>
                <c:formatCode>General</c:formatCode>
                <c:ptCount val="1"/>
                <c:pt idx="0">
                  <c:v>1</c:v>
                </c:pt>
              </c:numCache>
            </c:numRef>
          </c:val>
        </c:ser>
        <c:dLbls>
          <c:showLegendKey val="0"/>
          <c:showVal val="0"/>
          <c:showCatName val="0"/>
          <c:showSerName val="0"/>
          <c:showPercent val="0"/>
          <c:showBubbleSize val="0"/>
        </c:dLbls>
        <c:gapWidth val="150"/>
        <c:overlap val="-20"/>
        <c:axId val="-734869168"/>
        <c:axId val="-734865904"/>
      </c:barChart>
      <c:catAx>
        <c:axId val="-734869168"/>
        <c:scaling>
          <c:orientation val="minMax"/>
        </c:scaling>
        <c:delete val="0"/>
        <c:axPos val="b"/>
        <c:majorTickMark val="none"/>
        <c:minorTickMark val="none"/>
        <c:tickLblPos val="none"/>
        <c:spPr>
          <a:ln w="3175">
            <a:solidFill>
              <a:srgbClr val="000000"/>
            </a:solidFill>
            <a:prstDash val="solid"/>
          </a:ln>
        </c:spPr>
        <c:crossAx val="-734865904"/>
        <c:crosses val="autoZero"/>
        <c:auto val="0"/>
        <c:lblAlgn val="ctr"/>
        <c:lblOffset val="100"/>
        <c:tickMarkSkip val="1"/>
        <c:noMultiLvlLbl val="0"/>
      </c:catAx>
      <c:valAx>
        <c:axId val="-734865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4869168"/>
        <c:crosses val="autoZero"/>
        <c:crossBetween val="between"/>
      </c:valAx>
      <c:spPr>
        <a:noFill/>
        <a:ln w="25400">
          <a:noFill/>
        </a:ln>
      </c:spPr>
    </c:plotArea>
    <c:legend>
      <c:legendPos val="r"/>
      <c:layout>
        <c:manualLayout>
          <c:xMode val="edge"/>
          <c:yMode val="edge"/>
          <c:x val="0.10114966663649801"/>
          <c:y val="0.84153464423504443"/>
          <c:w val="0.78161088484629049"/>
          <c:h val="0.10929019118511847"/>
        </c:manualLayout>
      </c:layout>
      <c:overlay val="0"/>
      <c:spPr>
        <a:noFill/>
        <a:ln w="25400">
          <a:noFill/>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396"/>
          <c:y val="5.6000000000000001E-2"/>
          <c:w val="0.54462242562929064"/>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1</c:v>
                </c:pt>
                <c:pt idx="1">
                  <c:v>1</c:v>
                </c:pt>
              </c:numCache>
            </c:numRef>
          </c:val>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0</c:v>
                </c:pt>
              </c:numCache>
            </c:numRef>
          </c:val>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ser>
        <c:dLbls>
          <c:showLegendKey val="0"/>
          <c:showVal val="0"/>
          <c:showCatName val="0"/>
          <c:showSerName val="0"/>
          <c:showPercent val="0"/>
          <c:showBubbleSize val="0"/>
        </c:dLbls>
        <c:gapWidth val="70"/>
        <c:overlap val="100"/>
        <c:axId val="-734866448"/>
        <c:axId val="-734869712"/>
      </c:barChart>
      <c:catAx>
        <c:axId val="-7348664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4869712"/>
        <c:crosses val="autoZero"/>
        <c:auto val="1"/>
        <c:lblAlgn val="ctr"/>
        <c:lblOffset val="100"/>
        <c:tickLblSkip val="1"/>
        <c:tickMarkSkip val="1"/>
        <c:noMultiLvlLbl val="0"/>
      </c:catAx>
      <c:valAx>
        <c:axId val="-73486971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4866448"/>
        <c:crosses val="autoZero"/>
        <c:crossBetween val="between"/>
      </c:valAx>
      <c:spPr>
        <a:noFill/>
        <a:ln w="25400">
          <a:noFill/>
        </a:ln>
      </c:spPr>
    </c:plotArea>
    <c:legend>
      <c:legendPos val="r"/>
      <c:layout>
        <c:manualLayout>
          <c:xMode val="edge"/>
          <c:yMode val="edge"/>
          <c:x val="4.0816326530612339E-2"/>
          <c:y val="0.80800000000000005"/>
          <c:w val="0.89569351450116363"/>
          <c:h val="0.16000000000000003"/>
        </c:manualLayout>
      </c:layout>
      <c:overlay val="0"/>
      <c:spPr>
        <a:noFill/>
        <a:ln w="25400">
          <a:noFill/>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619"/>
          <c:y val="0.12154728922244371"/>
          <c:w val="0.60327318841303279"/>
          <c:h val="0.5524876782838356"/>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0">
                  <c:v>0</c:v>
                </c:pt>
                <c:pt idx="1">
                  <c:v>1</c:v>
                </c:pt>
              </c:numCache>
            </c:numRef>
          </c:val>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0</c:formatCode>
                <c:ptCount val="2"/>
                <c:pt idx="0">
                  <c:v>0</c:v>
                </c:pt>
                <c:pt idx="1">
                  <c:v>0</c:v>
                </c:pt>
              </c:numCache>
            </c:numRef>
          </c:val>
        </c:ser>
        <c:dLbls>
          <c:showLegendKey val="0"/>
          <c:showVal val="0"/>
          <c:showCatName val="0"/>
          <c:showSerName val="0"/>
          <c:showPercent val="0"/>
          <c:showBubbleSize val="0"/>
        </c:dLbls>
        <c:gapWidth val="101"/>
        <c:overlap val="100"/>
        <c:axId val="-734872976"/>
        <c:axId val="-734870256"/>
      </c:barChart>
      <c:catAx>
        <c:axId val="-7348729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734870256"/>
        <c:crosses val="autoZero"/>
        <c:auto val="1"/>
        <c:lblAlgn val="ctr"/>
        <c:lblOffset val="100"/>
        <c:noMultiLvlLbl val="0"/>
      </c:catAx>
      <c:valAx>
        <c:axId val="-73487025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734872976"/>
        <c:crosses val="max"/>
        <c:crossBetween val="between"/>
      </c:valAx>
    </c:plotArea>
    <c:legend>
      <c:legendPos val="r"/>
      <c:layout>
        <c:manualLayout>
          <c:xMode val="edge"/>
          <c:yMode val="edge"/>
          <c:x val="0.32903293539920508"/>
          <c:y val="0.74585809370513845"/>
          <c:w val="0.32903293539920508"/>
          <c:h val="0.13259726512086567"/>
        </c:manualLayout>
      </c:layout>
      <c:overlay val="0"/>
      <c:spPr>
        <a:noFill/>
        <a:ln w="25400">
          <a:noFill/>
        </a:ln>
      </c:spPr>
      <c:txPr>
        <a:bodyPr/>
        <a:lstStyle/>
        <a:p>
          <a:pPr>
            <a:defRPr sz="48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6" r="0.750000000000006"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351"/>
          <c:y val="0.10989010989011012"/>
          <c:w val="0.81094724363351489"/>
          <c:h val="0.54395604395604358"/>
        </c:manualLayout>
      </c:layout>
      <c:lineChart>
        <c:grouping val="standard"/>
        <c:varyColors val="0"/>
        <c:ser>
          <c:idx val="0"/>
          <c:order val="0"/>
          <c:tx>
            <c:strRef>
              <c:f>'Data Entry'!$B$98</c:f>
              <c:strCache>
                <c:ptCount val="1"/>
                <c:pt idx="0">
                  <c:v>Budget Approved*</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734868624"/>
        <c:axId val="-734877872"/>
      </c:lineChart>
      <c:catAx>
        <c:axId val="-734868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734877872"/>
        <c:crosses val="autoZero"/>
        <c:auto val="1"/>
        <c:lblAlgn val="ctr"/>
        <c:lblOffset val="100"/>
        <c:tickLblSkip val="1"/>
        <c:tickMarkSkip val="1"/>
        <c:noMultiLvlLbl val="0"/>
      </c:catAx>
      <c:valAx>
        <c:axId val="-7348778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734868624"/>
        <c:crosses val="autoZero"/>
        <c:crossBetween val="between"/>
      </c:valAx>
      <c:spPr>
        <a:solidFill>
          <a:srgbClr val="FFFFFF"/>
        </a:solidFill>
        <a:ln w="12700">
          <a:solidFill>
            <a:srgbClr val="808080"/>
          </a:solidFill>
          <a:prstDash val="solid"/>
        </a:ln>
      </c:spPr>
    </c:plotArea>
    <c:legend>
      <c:legendPos val="r"/>
      <c:layout>
        <c:manualLayout>
          <c:xMode val="edge"/>
          <c:yMode val="edge"/>
          <c:x val="9.0909090909091064E-2"/>
          <c:y val="0.69780219780219777"/>
          <c:w val="0.84275184275184345"/>
          <c:h val="0.17582417582417589"/>
        </c:manualLayout>
      </c:layout>
      <c:overlay val="0"/>
      <c:spPr>
        <a:noFill/>
        <a:ln w="25400">
          <a:noFill/>
        </a:ln>
      </c:spPr>
      <c:txPr>
        <a:bodyPr/>
        <a:lstStyle/>
        <a:p>
          <a:pPr>
            <a:defRPr sz="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30304"/>
          <c:h val="0.65320736566206339"/>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6199</c:v>
                </c:pt>
              </c:numCache>
            </c:numRef>
          </c:val>
        </c:ser>
        <c:ser>
          <c:idx val="1"/>
          <c:order val="1"/>
          <c:tx>
            <c:strRef>
              <c:f>'Data Entry'!$G$121</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927</c:v>
                </c:pt>
              </c:numCache>
            </c:numRef>
          </c:val>
        </c:ser>
        <c:dLbls>
          <c:showLegendKey val="0"/>
          <c:showVal val="0"/>
          <c:showCatName val="0"/>
          <c:showSerName val="0"/>
          <c:showPercent val="0"/>
          <c:showBubbleSize val="0"/>
        </c:dLbls>
        <c:gapWidth val="150"/>
        <c:axId val="-734868080"/>
        <c:axId val="-734871888"/>
      </c:barChart>
      <c:catAx>
        <c:axId val="-73486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734871888"/>
        <c:crosses val="autoZero"/>
        <c:auto val="1"/>
        <c:lblAlgn val="ctr"/>
        <c:lblOffset val="100"/>
        <c:tickLblSkip val="1"/>
        <c:tickMarkSkip val="1"/>
        <c:noMultiLvlLbl val="0"/>
      </c:catAx>
      <c:valAx>
        <c:axId val="-73487188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734868080"/>
        <c:crosses val="autoZero"/>
        <c:crossBetween val="between"/>
      </c:valAx>
      <c:spPr>
        <a:noFill/>
        <a:ln w="25400">
          <a:noFill/>
        </a:ln>
      </c:spPr>
    </c:plotArea>
    <c:legend>
      <c:legendPos val="r"/>
      <c:layout>
        <c:manualLayout>
          <c:xMode val="edge"/>
          <c:yMode val="edge"/>
          <c:x val="0.25795090101369877"/>
          <c:y val="0.89637523288863563"/>
          <c:w val="0.53356964655036498"/>
          <c:h val="7.2538860103626993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5" Type="http://schemas.openxmlformats.org/officeDocument/2006/relationships/image" Target="../media/image6.png"/><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xdr:row>
      <xdr:rowOff>57150</xdr:rowOff>
    </xdr:from>
    <xdr:to>
      <xdr:col>11</xdr:col>
      <xdr:colOff>695325</xdr:colOff>
      <xdr:row>19</xdr:row>
      <xdr:rowOff>95250</xdr:rowOff>
    </xdr:to>
    <xdr:pic>
      <xdr:nvPicPr>
        <xdr:cNvPr id="1996674"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38100" y="1485900"/>
          <a:ext cx="7705725" cy="2705100"/>
        </a:xfrm>
        <a:prstGeom prst="rect">
          <a:avLst/>
        </a:prstGeom>
        <a:noFill/>
        <a:ln w="1">
          <a:noFill/>
          <a:miter lim="800000"/>
          <a:headEnd/>
          <a:tailEnd/>
        </a:ln>
      </xdr:spPr>
    </xdr:pic>
    <xdr:clientData/>
  </xdr:twoCellAnchor>
  <xdr:twoCellAnchor editAs="oneCell">
    <xdr:from>
      <xdr:col>7</xdr:col>
      <xdr:colOff>742950</xdr:colOff>
      <xdr:row>7</xdr:row>
      <xdr:rowOff>47625</xdr:rowOff>
    </xdr:from>
    <xdr:to>
      <xdr:col>11</xdr:col>
      <xdr:colOff>590550</xdr:colOff>
      <xdr:row>18</xdr:row>
      <xdr:rowOff>133350</xdr:rowOff>
    </xdr:to>
    <xdr:pic>
      <xdr:nvPicPr>
        <xdr:cNvPr id="1996675" name="Picture 824"/>
        <xdr:cNvPicPr>
          <a:picLocks noChangeAspect="1" noChangeArrowheads="1"/>
        </xdr:cNvPicPr>
      </xdr:nvPicPr>
      <xdr:blipFill>
        <a:blip xmlns:r="http://schemas.openxmlformats.org/officeDocument/2006/relationships" r:embed="rId2" cstate="print"/>
        <a:srcRect/>
        <a:stretch>
          <a:fillRect/>
        </a:stretch>
      </xdr:blipFill>
      <xdr:spPr bwMode="auto">
        <a:xfrm>
          <a:off x="5391150" y="1857375"/>
          <a:ext cx="2247900" cy="2181225"/>
        </a:xfrm>
        <a:prstGeom prst="rect">
          <a:avLst/>
        </a:prstGeom>
        <a:noFill/>
        <a:ln w="9525">
          <a:noFill/>
          <a:miter lim="800000"/>
          <a:headEnd/>
          <a:tailEnd/>
        </a:ln>
      </xdr:spPr>
    </xdr:pic>
    <xdr:clientData/>
  </xdr:twoCellAnchor>
  <xdr:twoCellAnchor>
    <xdr:from>
      <xdr:col>4</xdr:col>
      <xdr:colOff>285750</xdr:colOff>
      <xdr:row>7</xdr:row>
      <xdr:rowOff>95250</xdr:rowOff>
    </xdr:from>
    <xdr:to>
      <xdr:col>7</xdr:col>
      <xdr:colOff>609600</xdr:colOff>
      <xdr:row>18</xdr:row>
      <xdr:rowOff>76200</xdr:rowOff>
    </xdr:to>
    <xdr:sp macro="" textlink="">
      <xdr:nvSpPr>
        <xdr:cNvPr id="1996676" name="AutoShape 27"/>
        <xdr:cNvSpPr>
          <a:spLocks noChangeArrowheads="1"/>
        </xdr:cNvSpPr>
      </xdr:nvSpPr>
      <xdr:spPr bwMode="gray">
        <a:xfrm>
          <a:off x="2647950" y="1905000"/>
          <a:ext cx="2609850"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314325</xdr:colOff>
      <xdr:row>10</xdr:row>
      <xdr:rowOff>47625</xdr:rowOff>
    </xdr:from>
    <xdr:to>
      <xdr:col>6</xdr:col>
      <xdr:colOff>590550</xdr:colOff>
      <xdr:row>12</xdr:row>
      <xdr:rowOff>38100</xdr:rowOff>
    </xdr:to>
    <xdr:grpSp>
      <xdr:nvGrpSpPr>
        <xdr:cNvPr id="1996677" name="Group 25">
          <a:hlinkClick xmlns:r="http://schemas.openxmlformats.org/officeDocument/2006/relationships" r:id="rId3"/>
        </xdr:cNvPr>
        <xdr:cNvGrpSpPr>
          <a:grpSpLocks/>
        </xdr:cNvGrpSpPr>
      </xdr:nvGrpSpPr>
      <xdr:grpSpPr bwMode="auto">
        <a:xfrm>
          <a:off x="3441700" y="2436813"/>
          <a:ext cx="1038225" cy="371475"/>
          <a:chOff x="1200" y="1912"/>
          <a:chExt cx="3456" cy="774"/>
        </a:xfrm>
      </xdr:grpSpPr>
      <xdr:sp macro="" textlink="">
        <xdr:nvSpPr>
          <xdr:cNvPr id="199595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2" name="AutoShape 27"/>
          <xdr:cNvSpPr>
            <a:spLocks noChangeArrowheads="1"/>
          </xdr:cNvSpPr>
        </xdr:nvSpPr>
        <xdr:spPr bwMode="gray">
          <a:xfrm>
            <a:off x="1263" y="1991"/>
            <a:ext cx="3297"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5" y="2011"/>
            <a:ext cx="34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352425</xdr:colOff>
      <xdr:row>15</xdr:row>
      <xdr:rowOff>171450</xdr:rowOff>
    </xdr:from>
    <xdr:to>
      <xdr:col>6</xdr:col>
      <xdr:colOff>685800</xdr:colOff>
      <xdr:row>17</xdr:row>
      <xdr:rowOff>133350</xdr:rowOff>
    </xdr:to>
    <xdr:grpSp>
      <xdr:nvGrpSpPr>
        <xdr:cNvPr id="1996678" name="Group 25">
          <a:hlinkClick xmlns:r="http://schemas.openxmlformats.org/officeDocument/2006/relationships" r:id="rId4"/>
        </xdr:cNvPr>
        <xdr:cNvGrpSpPr>
          <a:grpSpLocks/>
        </xdr:cNvGrpSpPr>
      </xdr:nvGrpSpPr>
      <xdr:grpSpPr bwMode="auto">
        <a:xfrm>
          <a:off x="3479800" y="3513138"/>
          <a:ext cx="1095375" cy="342900"/>
          <a:chOff x="1200" y="1912"/>
          <a:chExt cx="3456" cy="774"/>
        </a:xfrm>
      </xdr:grpSpPr>
      <xdr:sp macro="" textlink="">
        <xdr:nvSpPr>
          <xdr:cNvPr id="1995954"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6" name="AutoShape 27"/>
          <xdr:cNvSpPr>
            <a:spLocks noChangeArrowheads="1"/>
          </xdr:cNvSpPr>
        </xdr:nvSpPr>
        <xdr:spPr bwMode="gray">
          <a:xfrm>
            <a:off x="1290" y="1998"/>
            <a:ext cx="3306" cy="602"/>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0" y="2019"/>
            <a:ext cx="361" cy="323"/>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314325</xdr:colOff>
      <xdr:row>13</xdr:row>
      <xdr:rowOff>9525</xdr:rowOff>
    </xdr:from>
    <xdr:to>
      <xdr:col>6</xdr:col>
      <xdr:colOff>647700</xdr:colOff>
      <xdr:row>15</xdr:row>
      <xdr:rowOff>0</xdr:rowOff>
    </xdr:to>
    <xdr:grpSp>
      <xdr:nvGrpSpPr>
        <xdr:cNvPr id="1996679" name="Group 25">
          <a:hlinkClick xmlns:r="http://schemas.openxmlformats.org/officeDocument/2006/relationships" r:id="rId5"/>
        </xdr:cNvPr>
        <xdr:cNvGrpSpPr>
          <a:grpSpLocks/>
        </xdr:cNvGrpSpPr>
      </xdr:nvGrpSpPr>
      <xdr:grpSpPr bwMode="auto">
        <a:xfrm>
          <a:off x="3441700" y="2970213"/>
          <a:ext cx="1095375" cy="371475"/>
          <a:chOff x="1200" y="1912"/>
          <a:chExt cx="3456" cy="774"/>
        </a:xfrm>
      </xdr:grpSpPr>
      <xdr:sp macro="" textlink="">
        <xdr:nvSpPr>
          <xdr:cNvPr id="1995951"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07941" name="AutoShape 27"/>
          <xdr:cNvSpPr>
            <a:spLocks noChangeArrowheads="1"/>
          </xdr:cNvSpPr>
        </xdr:nvSpPr>
        <xdr:spPr bwMode="gray">
          <a:xfrm>
            <a:off x="1290" y="1991"/>
            <a:ext cx="3306"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0" y="2011"/>
            <a:ext cx="361"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335280</xdr:colOff>
      <xdr:row>5</xdr:row>
      <xdr:rowOff>0</xdr:rowOff>
    </xdr:from>
    <xdr:to>
      <xdr:col>7</xdr:col>
      <xdr:colOff>426720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323850</xdr:colOff>
      <xdr:row>11</xdr:row>
      <xdr:rowOff>0</xdr:rowOff>
    </xdr:from>
    <xdr:to>
      <xdr:col>11</xdr:col>
      <xdr:colOff>171450</xdr:colOff>
      <xdr:row>13</xdr:row>
      <xdr:rowOff>28575</xdr:rowOff>
    </xdr:to>
    <xdr:grpSp>
      <xdr:nvGrpSpPr>
        <xdr:cNvPr id="1996681" name="Group 832">
          <a:hlinkClick xmlns:r="http://schemas.openxmlformats.org/officeDocument/2006/relationships" r:id="rId6"/>
        </xdr:cNvPr>
        <xdr:cNvGrpSpPr>
          <a:grpSpLocks/>
        </xdr:cNvGrpSpPr>
      </xdr:nvGrpSpPr>
      <xdr:grpSpPr bwMode="auto">
        <a:xfrm>
          <a:off x="5737225" y="2579688"/>
          <a:ext cx="1482725" cy="409575"/>
          <a:chOff x="599" y="262"/>
          <a:chExt cx="158" cy="43"/>
        </a:xfrm>
      </xdr:grpSpPr>
      <xdr:sp macro="" textlink="">
        <xdr:nvSpPr>
          <xdr:cNvPr id="1995947"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713"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6192" y="2771552"/>
              <a:ext cx="3603351"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1996715" name="Freeform 32"/>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247650</xdr:colOff>
      <xdr:row>7</xdr:row>
      <xdr:rowOff>85725</xdr:rowOff>
    </xdr:from>
    <xdr:to>
      <xdr:col>4</xdr:col>
      <xdr:colOff>104775</xdr:colOff>
      <xdr:row>18</xdr:row>
      <xdr:rowOff>95250</xdr:rowOff>
    </xdr:to>
    <xdr:grpSp>
      <xdr:nvGrpSpPr>
        <xdr:cNvPr id="1996682" name="Group 830"/>
        <xdr:cNvGrpSpPr>
          <a:grpSpLocks/>
        </xdr:cNvGrpSpPr>
      </xdr:nvGrpSpPr>
      <xdr:grpSpPr bwMode="auto">
        <a:xfrm>
          <a:off x="327025" y="1903413"/>
          <a:ext cx="2143125" cy="2105025"/>
          <a:chOff x="32" y="188"/>
          <a:chExt cx="225" cy="225"/>
        </a:xfrm>
      </xdr:grpSpPr>
      <xdr:sp macro="" textlink="">
        <xdr:nvSpPr>
          <xdr:cNvPr id="1996710"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0"/>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314325</xdr:colOff>
      <xdr:row>14</xdr:row>
      <xdr:rowOff>57150</xdr:rowOff>
    </xdr:from>
    <xdr:to>
      <xdr:col>11</xdr:col>
      <xdr:colOff>171450</xdr:colOff>
      <xdr:row>16</xdr:row>
      <xdr:rowOff>85725</xdr:rowOff>
    </xdr:to>
    <xdr:grpSp>
      <xdr:nvGrpSpPr>
        <xdr:cNvPr id="1996683" name="Group 826"/>
        <xdr:cNvGrpSpPr>
          <a:grpSpLocks/>
        </xdr:cNvGrpSpPr>
      </xdr:nvGrpSpPr>
      <xdr:grpSpPr bwMode="auto">
        <a:xfrm>
          <a:off x="5727700" y="3208338"/>
          <a:ext cx="1492250" cy="409575"/>
          <a:chOff x="578" y="328"/>
          <a:chExt cx="158" cy="43"/>
        </a:xfrm>
      </xdr:grpSpPr>
      <xdr:sp macro="" textlink="">
        <xdr:nvSpPr>
          <xdr:cNvPr id="1995941"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707"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1996709"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571500</xdr:colOff>
      <xdr:row>15</xdr:row>
      <xdr:rowOff>133350</xdr:rowOff>
    </xdr:from>
    <xdr:to>
      <xdr:col>3</xdr:col>
      <xdr:colOff>552450</xdr:colOff>
      <xdr:row>17</xdr:row>
      <xdr:rowOff>95250</xdr:rowOff>
    </xdr:to>
    <xdr:grpSp>
      <xdr:nvGrpSpPr>
        <xdr:cNvPr id="1996684" name="Group 831">
          <a:hlinkClick xmlns:r="http://schemas.openxmlformats.org/officeDocument/2006/relationships" r:id="rId8"/>
        </xdr:cNvPr>
        <xdr:cNvGrpSpPr>
          <a:grpSpLocks/>
        </xdr:cNvGrpSpPr>
      </xdr:nvGrpSpPr>
      <xdr:grpSpPr bwMode="auto">
        <a:xfrm>
          <a:off x="650875" y="3475038"/>
          <a:ext cx="1504950" cy="342900"/>
          <a:chOff x="56" y="259"/>
          <a:chExt cx="158" cy="40"/>
        </a:xfrm>
      </xdr:grpSpPr>
      <xdr:sp macro="" textlink="">
        <xdr:nvSpPr>
          <xdr:cNvPr id="1995937"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703"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571500</xdr:colOff>
      <xdr:row>10</xdr:row>
      <xdr:rowOff>28575</xdr:rowOff>
    </xdr:from>
    <xdr:to>
      <xdr:col>3</xdr:col>
      <xdr:colOff>552450</xdr:colOff>
      <xdr:row>12</xdr:row>
      <xdr:rowOff>19050</xdr:rowOff>
    </xdr:to>
    <xdr:grpSp>
      <xdr:nvGrpSpPr>
        <xdr:cNvPr id="1996685" name="37 Grupo">
          <a:hlinkClick xmlns:r="http://schemas.openxmlformats.org/officeDocument/2006/relationships" r:id="rId9"/>
        </xdr:cNvPr>
        <xdr:cNvGrpSpPr>
          <a:grpSpLocks/>
        </xdr:cNvGrpSpPr>
      </xdr:nvGrpSpPr>
      <xdr:grpSpPr bwMode="auto">
        <a:xfrm>
          <a:off x="650875" y="2417763"/>
          <a:ext cx="1504950" cy="371475"/>
          <a:chOff x="1343025" y="2428876"/>
          <a:chExt cx="3240982" cy="617274"/>
        </a:xfrm>
      </xdr:grpSpPr>
      <xdr:sp macro="" textlink="">
        <xdr:nvSpPr>
          <xdr:cNvPr id="1995933"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699"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83328" y="2803642"/>
              <a:ext cx="334219"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571500</xdr:colOff>
      <xdr:row>12</xdr:row>
      <xdr:rowOff>171450</xdr:rowOff>
    </xdr:from>
    <xdr:to>
      <xdr:col>3</xdr:col>
      <xdr:colOff>552450</xdr:colOff>
      <xdr:row>14</xdr:row>
      <xdr:rowOff>171450</xdr:rowOff>
    </xdr:to>
    <xdr:grpSp>
      <xdr:nvGrpSpPr>
        <xdr:cNvPr id="1996686" name="37 Grupo">
          <a:hlinkClick xmlns:r="http://schemas.openxmlformats.org/officeDocument/2006/relationships" r:id="rId10"/>
        </xdr:cNvPr>
        <xdr:cNvGrpSpPr>
          <a:grpSpLocks/>
        </xdr:cNvGrpSpPr>
      </xdr:nvGrpSpPr>
      <xdr:grpSpPr bwMode="auto">
        <a:xfrm>
          <a:off x="650875" y="2941638"/>
          <a:ext cx="1504950" cy="381000"/>
          <a:chOff x="1343025" y="2428876"/>
          <a:chExt cx="3240982" cy="617274"/>
        </a:xfrm>
      </xdr:grpSpPr>
      <xdr:sp macro="" textlink="">
        <xdr:nvSpPr>
          <xdr:cNvPr id="1995929"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695"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6201"/>
              <a:ext cx="3604792"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83328" y="2800967"/>
              <a:ext cx="334219" cy="278129"/>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285750</xdr:colOff>
      <xdr:row>7</xdr:row>
      <xdr:rowOff>57150</xdr:rowOff>
    </xdr:from>
    <xdr:to>
      <xdr:col>4</xdr:col>
      <xdr:colOff>104775</xdr:colOff>
      <xdr:row>9</xdr:row>
      <xdr:rowOff>133350</xdr:rowOff>
    </xdr:to>
    <xdr:pic>
      <xdr:nvPicPr>
        <xdr:cNvPr id="1996687" name="Picture 2012"/>
        <xdr:cNvPicPr>
          <a:picLocks noChangeAspect="1" noChangeArrowheads="1"/>
        </xdr:cNvPicPr>
      </xdr:nvPicPr>
      <xdr:blipFill>
        <a:blip xmlns:r="http://schemas.openxmlformats.org/officeDocument/2006/relationships" r:embed="rId11" cstate="print"/>
        <a:srcRect/>
        <a:stretch>
          <a:fillRect/>
        </a:stretch>
      </xdr:blipFill>
      <xdr:spPr bwMode="auto">
        <a:xfrm>
          <a:off x="361950" y="1866900"/>
          <a:ext cx="2105025" cy="457200"/>
        </a:xfrm>
        <a:prstGeom prst="rect">
          <a:avLst/>
        </a:prstGeom>
        <a:noFill/>
        <a:ln w="9525">
          <a:noFill/>
          <a:miter lim="800000"/>
          <a:headEnd/>
          <a:tailEnd/>
        </a:ln>
      </xdr:spPr>
    </xdr:pic>
    <xdr:clientData/>
  </xdr:twoCellAnchor>
  <xdr:twoCellAnchor editAs="oneCell">
    <xdr:from>
      <xdr:col>1</xdr:col>
      <xdr:colOff>379095</xdr:colOff>
      <xdr:row>7</xdr:row>
      <xdr:rowOff>85725</xdr:rowOff>
    </xdr:from>
    <xdr:to>
      <xdr:col>4</xdr:col>
      <xdr:colOff>47686</xdr:colOff>
      <xdr:row>9</xdr:row>
      <xdr:rowOff>104775</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57150</xdr:rowOff>
    </xdr:from>
    <xdr:to>
      <xdr:col>7</xdr:col>
      <xdr:colOff>619125</xdr:colOff>
      <xdr:row>9</xdr:row>
      <xdr:rowOff>133350</xdr:rowOff>
    </xdr:to>
    <xdr:pic>
      <xdr:nvPicPr>
        <xdr:cNvPr id="1996689" name="Picture 2016"/>
        <xdr:cNvPicPr>
          <a:picLocks noChangeAspect="1" noChangeArrowheads="1"/>
        </xdr:cNvPicPr>
      </xdr:nvPicPr>
      <xdr:blipFill>
        <a:blip xmlns:r="http://schemas.openxmlformats.org/officeDocument/2006/relationships" r:embed="rId12" cstate="print"/>
        <a:srcRect/>
        <a:stretch>
          <a:fillRect/>
        </a:stretch>
      </xdr:blipFill>
      <xdr:spPr bwMode="auto">
        <a:xfrm>
          <a:off x="2609850" y="1866900"/>
          <a:ext cx="2657475" cy="457200"/>
        </a:xfrm>
        <a:prstGeom prst="rect">
          <a:avLst/>
        </a:prstGeom>
        <a:noFill/>
        <a:ln w="9525">
          <a:noFill/>
          <a:miter lim="800000"/>
          <a:headEnd/>
          <a:tailEnd/>
        </a:ln>
      </xdr:spPr>
    </xdr:pic>
    <xdr:clientData/>
  </xdr:twoCellAnchor>
  <xdr:twoCellAnchor editAs="oneCell">
    <xdr:from>
      <xdr:col>4</xdr:col>
      <xdr:colOff>638175</xdr:colOff>
      <xdr:row>7</xdr:row>
      <xdr:rowOff>97155</xdr:rowOff>
    </xdr:from>
    <xdr:to>
      <xdr:col>7</xdr:col>
      <xdr:colOff>306670</xdr:colOff>
      <xdr:row>9</xdr:row>
      <xdr:rowOff>114391</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809625</xdr:colOff>
      <xdr:row>7</xdr:row>
      <xdr:rowOff>76200</xdr:rowOff>
    </xdr:from>
    <xdr:to>
      <xdr:col>11</xdr:col>
      <xdr:colOff>542925</xdr:colOff>
      <xdr:row>9</xdr:row>
      <xdr:rowOff>133350</xdr:rowOff>
    </xdr:to>
    <xdr:pic>
      <xdr:nvPicPr>
        <xdr:cNvPr id="1996691" name="Picture 2018"/>
        <xdr:cNvPicPr>
          <a:picLocks noChangeAspect="1" noChangeArrowheads="1"/>
        </xdr:cNvPicPr>
      </xdr:nvPicPr>
      <xdr:blipFill>
        <a:blip xmlns:r="http://schemas.openxmlformats.org/officeDocument/2006/relationships" r:embed="rId13" cstate="print"/>
        <a:srcRect/>
        <a:stretch>
          <a:fillRect/>
        </a:stretch>
      </xdr:blipFill>
      <xdr:spPr bwMode="auto">
        <a:xfrm>
          <a:off x="5410200" y="1885950"/>
          <a:ext cx="2181225" cy="438150"/>
        </a:xfrm>
        <a:prstGeom prst="rect">
          <a:avLst/>
        </a:prstGeom>
        <a:noFill/>
        <a:ln w="9525">
          <a:noFill/>
          <a:miter lim="800000"/>
          <a:headEnd/>
          <a:tailEnd/>
        </a:ln>
      </xdr:spPr>
    </xdr:pic>
    <xdr:clientData/>
  </xdr:twoCellAnchor>
  <xdr:twoCellAnchor editAs="oneCell">
    <xdr:from>
      <xdr:col>8</xdr:col>
      <xdr:colOff>47625</xdr:colOff>
      <xdr:row>7</xdr:row>
      <xdr:rowOff>97155</xdr:rowOff>
    </xdr:from>
    <xdr:to>
      <xdr:col>11</xdr:col>
      <xdr:colOff>445813</xdr:colOff>
      <xdr:row>9</xdr:row>
      <xdr:rowOff>114391</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1</xdr:col>
      <xdr:colOff>9525</xdr:colOff>
      <xdr:row>1</xdr:row>
      <xdr:rowOff>9525</xdr:rowOff>
    </xdr:from>
    <xdr:to>
      <xdr:col>2</xdr:col>
      <xdr:colOff>133350</xdr:colOff>
      <xdr:row>2</xdr:row>
      <xdr:rowOff>0</xdr:rowOff>
    </xdr:to>
    <xdr:pic>
      <xdr:nvPicPr>
        <xdr:cNvPr id="1996693" name="Picture 17" descr="http://www.crwflags.com/fotw/images/g/gh.gif"/>
        <xdr:cNvPicPr>
          <a:picLocks noChangeAspect="1" noChangeArrowheads="1"/>
        </xdr:cNvPicPr>
      </xdr:nvPicPr>
      <xdr:blipFill>
        <a:blip xmlns:r="http://schemas.openxmlformats.org/officeDocument/2006/relationships" r:embed="rId14" cstate="print"/>
        <a:srcRect/>
        <a:stretch>
          <a:fillRect/>
        </a:stretch>
      </xdr:blipFill>
      <xdr:spPr bwMode="auto">
        <a:xfrm>
          <a:off x="85725" y="333375"/>
          <a:ext cx="88582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133350</xdr:colOff>
      <xdr:row>4</xdr:row>
      <xdr:rowOff>85725</xdr:rowOff>
    </xdr:to>
    <xdr:pic>
      <xdr:nvPicPr>
        <xdr:cNvPr id="27827"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52475"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1028431</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1085850</xdr:colOff>
      <xdr:row>34</xdr:row>
      <xdr:rowOff>133350</xdr:rowOff>
    </xdr:from>
    <xdr:to>
      <xdr:col>6</xdr:col>
      <xdr:colOff>1085850</xdr:colOff>
      <xdr:row>45</xdr:row>
      <xdr:rowOff>133350</xdr:rowOff>
    </xdr:to>
    <xdr:cxnSp macro="">
      <xdr:nvCxnSpPr>
        <xdr:cNvPr id="1733789" name="AutoShape 100"/>
        <xdr:cNvCxnSpPr>
          <a:cxnSpLocks noChangeShapeType="1"/>
        </xdr:cNvCxnSpPr>
      </xdr:nvCxnSpPr>
      <xdr:spPr bwMode="auto">
        <a:xfrm rot="5400000">
          <a:off x="7762875" y="6772275"/>
          <a:ext cx="2762250"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95250</xdr:rowOff>
    </xdr:from>
    <xdr:to>
      <xdr:col>4</xdr:col>
      <xdr:colOff>1066800</xdr:colOff>
      <xdr:row>46</xdr:row>
      <xdr:rowOff>95250</xdr:rowOff>
    </xdr:to>
    <xdr:cxnSp macro="">
      <xdr:nvCxnSpPr>
        <xdr:cNvPr id="1733790" name="AutoShape 101"/>
        <xdr:cNvCxnSpPr>
          <a:cxnSpLocks noChangeShapeType="1"/>
        </xdr:cNvCxnSpPr>
      </xdr:nvCxnSpPr>
      <xdr:spPr bwMode="auto">
        <a:xfrm rot="10800000">
          <a:off x="5943600" y="8315325"/>
          <a:ext cx="1066800" cy="0"/>
        </a:xfrm>
        <a:prstGeom prst="straightConnector1">
          <a:avLst/>
        </a:prstGeom>
        <a:noFill/>
        <a:ln w="9525">
          <a:solidFill>
            <a:srgbClr val="000000"/>
          </a:solidFill>
          <a:round/>
          <a:headEnd type="triangle" w="med" len="med"/>
          <a:tailEnd type="triangle" w="med" len="med"/>
        </a:ln>
      </xdr:spPr>
    </xdr:cxnSp>
    <xdr:clientData/>
  </xdr:twoCellAnchor>
  <xdr:twoCellAnchor editAs="oneCell">
    <xdr:from>
      <xdr:col>1</xdr:col>
      <xdr:colOff>66675</xdr:colOff>
      <xdr:row>3</xdr:row>
      <xdr:rowOff>19050</xdr:rowOff>
    </xdr:from>
    <xdr:to>
      <xdr:col>1</xdr:col>
      <xdr:colOff>847725</xdr:colOff>
      <xdr:row>5</xdr:row>
      <xdr:rowOff>133350</xdr:rowOff>
    </xdr:to>
    <xdr:pic>
      <xdr:nvPicPr>
        <xdr:cNvPr id="1733791"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1190625" y="647700"/>
          <a:ext cx="781050" cy="342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198120</xdr:colOff>
      <xdr:row>2</xdr:row>
      <xdr:rowOff>0</xdr:rowOff>
    </xdr:from>
    <xdr:to>
      <xdr:col>0</xdr:col>
      <xdr:colOff>1265169</xdr:colOff>
      <xdr:row>2</xdr:row>
      <xdr:rowOff>453451</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11430</xdr:rowOff>
    </xdr:from>
    <xdr:to>
      <xdr:col>0</xdr:col>
      <xdr:colOff>1198323</xdr:colOff>
      <xdr:row>1</xdr:row>
      <xdr:rowOff>78105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0</xdr:col>
      <xdr:colOff>180975</xdr:colOff>
      <xdr:row>2</xdr:row>
      <xdr:rowOff>9525</xdr:rowOff>
    </xdr:from>
    <xdr:to>
      <xdr:col>0</xdr:col>
      <xdr:colOff>1276350</xdr:colOff>
      <xdr:row>3</xdr:row>
      <xdr:rowOff>66675</xdr:rowOff>
    </xdr:to>
    <xdr:pic>
      <xdr:nvPicPr>
        <xdr:cNvPr id="9753"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180975" y="600075"/>
          <a:ext cx="1095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171450</xdr:rowOff>
    </xdr:to>
    <xdr:graphicFrame macro="">
      <xdr:nvGraphicFramePr>
        <xdr:cNvPr id="141472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2</xdr:col>
      <xdr:colOff>0</xdr:colOff>
      <xdr:row>0</xdr:row>
      <xdr:rowOff>354373</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28575</xdr:colOff>
      <xdr:row>9</xdr:row>
      <xdr:rowOff>9525</xdr:rowOff>
    </xdr:from>
    <xdr:to>
      <xdr:col>11</xdr:col>
      <xdr:colOff>247650</xdr:colOff>
      <xdr:row>20</xdr:row>
      <xdr:rowOff>133350</xdr:rowOff>
    </xdr:to>
    <xdr:grpSp>
      <xdr:nvGrpSpPr>
        <xdr:cNvPr id="1414725" name="Group 489"/>
        <xdr:cNvGrpSpPr>
          <a:grpSpLocks/>
        </xdr:cNvGrpSpPr>
      </xdr:nvGrpSpPr>
      <xdr:grpSpPr bwMode="auto">
        <a:xfrm>
          <a:off x="3905250" y="2124075"/>
          <a:ext cx="3733800" cy="2219325"/>
          <a:chOff x="410" y="229"/>
          <a:chExt cx="366" cy="234"/>
        </a:xfrm>
      </xdr:grpSpPr>
      <xdr:graphicFrame macro="">
        <xdr:nvGraphicFramePr>
          <xdr:cNvPr id="1414730" name="Chart 31"/>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414731" name="Picture 477" descr="one"/>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34</xdr:row>
      <xdr:rowOff>171450</xdr:rowOff>
    </xdr:to>
    <xdr:grpSp>
      <xdr:nvGrpSpPr>
        <xdr:cNvPr id="1414726" name="Group 490"/>
        <xdr:cNvGrpSpPr>
          <a:grpSpLocks/>
        </xdr:cNvGrpSpPr>
      </xdr:nvGrpSpPr>
      <xdr:grpSpPr bwMode="auto">
        <a:xfrm>
          <a:off x="0" y="4810125"/>
          <a:ext cx="3876675" cy="2838450"/>
          <a:chOff x="0" y="505"/>
          <a:chExt cx="407" cy="245"/>
        </a:xfrm>
      </xdr:grpSpPr>
      <xdr:graphicFrame macro="">
        <xdr:nvGraphicFramePr>
          <xdr:cNvPr id="1414728" name="Chart 34"/>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414729" name="Picture 487" descr="ok"/>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twoCellAnchor editAs="oneCell">
    <xdr:from>
      <xdr:col>1</xdr:col>
      <xdr:colOff>0</xdr:colOff>
      <xdr:row>1</xdr:row>
      <xdr:rowOff>0</xdr:rowOff>
    </xdr:from>
    <xdr:to>
      <xdr:col>1</xdr:col>
      <xdr:colOff>800100</xdr:colOff>
      <xdr:row>2</xdr:row>
      <xdr:rowOff>9525</xdr:rowOff>
    </xdr:to>
    <xdr:pic>
      <xdr:nvPicPr>
        <xdr:cNvPr id="1414727"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38125" y="390525"/>
          <a:ext cx="752475" cy="361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28575</xdr:colOff>
      <xdr:row>7</xdr:row>
      <xdr:rowOff>171450</xdr:rowOff>
    </xdr:from>
    <xdr:to>
      <xdr:col>12</xdr:col>
      <xdr:colOff>247650</xdr:colOff>
      <xdr:row>14</xdr:row>
      <xdr:rowOff>152400</xdr:rowOff>
    </xdr:to>
    <xdr:graphicFrame macro="">
      <xdr:nvGraphicFramePr>
        <xdr:cNvPr id="1826015"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1047750</xdr:colOff>
      <xdr:row>25</xdr:row>
      <xdr:rowOff>28575</xdr:rowOff>
    </xdr:to>
    <xdr:graphicFrame macro="">
      <xdr:nvGraphicFramePr>
        <xdr:cNvPr id="1826016"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19050</xdr:rowOff>
    </xdr:from>
    <xdr:to>
      <xdr:col>5</xdr:col>
      <xdr:colOff>1200150</xdr:colOff>
      <xdr:row>14</xdr:row>
      <xdr:rowOff>66675</xdr:rowOff>
    </xdr:to>
    <xdr:graphicFrame macro="">
      <xdr:nvGraphicFramePr>
        <xdr:cNvPr id="1826017"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19050</xdr:rowOff>
    </xdr:from>
    <xdr:to>
      <xdr:col>12</xdr:col>
      <xdr:colOff>180975</xdr:colOff>
      <xdr:row>25</xdr:row>
      <xdr:rowOff>28575</xdr:rowOff>
    </xdr:to>
    <xdr:graphicFrame macro="">
      <xdr:nvGraphicFramePr>
        <xdr:cNvPr id="1826018"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27</xdr:row>
      <xdr:rowOff>47625</xdr:rowOff>
    </xdr:from>
    <xdr:to>
      <xdr:col>5</xdr:col>
      <xdr:colOff>714375</xdr:colOff>
      <xdr:row>33</xdr:row>
      <xdr:rowOff>247650</xdr:rowOff>
    </xdr:to>
    <xdr:graphicFrame macro="">
      <xdr:nvGraphicFramePr>
        <xdr:cNvPr id="1826019"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45720</xdr:colOff>
      <xdr:row>0</xdr:row>
      <xdr:rowOff>11430</xdr:rowOff>
    </xdr:from>
    <xdr:to>
      <xdr:col>2</xdr:col>
      <xdr:colOff>54</xdr:colOff>
      <xdr:row>0</xdr:row>
      <xdr:rowOff>352558</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2</xdr:col>
      <xdr:colOff>19050</xdr:colOff>
      <xdr:row>2</xdr:row>
      <xdr:rowOff>9525</xdr:rowOff>
    </xdr:to>
    <xdr:pic>
      <xdr:nvPicPr>
        <xdr:cNvPr id="1826021"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19075" y="361950"/>
          <a:ext cx="714375" cy="3619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180975</xdr:colOff>
      <xdr:row>10</xdr:row>
      <xdr:rowOff>28575</xdr:rowOff>
    </xdr:from>
    <xdr:to>
      <xdr:col>11</xdr:col>
      <xdr:colOff>57150</xdr:colOff>
      <xdr:row>18</xdr:row>
      <xdr:rowOff>142875</xdr:rowOff>
    </xdr:to>
    <xdr:graphicFrame macro="">
      <xdr:nvGraphicFramePr>
        <xdr:cNvPr id="2137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361950</xdr:colOff>
      <xdr:row>9</xdr:row>
      <xdr:rowOff>209550</xdr:rowOff>
    </xdr:from>
    <xdr:to>
      <xdr:col>16</xdr:col>
      <xdr:colOff>771525</xdr:colOff>
      <xdr:row>17</xdr:row>
      <xdr:rowOff>9525</xdr:rowOff>
    </xdr:to>
    <xdr:graphicFrame macro="">
      <xdr:nvGraphicFramePr>
        <xdr:cNvPr id="21373"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733425</xdr:colOff>
      <xdr:row>9</xdr:row>
      <xdr:rowOff>95250</xdr:rowOff>
    </xdr:from>
    <xdr:to>
      <xdr:col>4</xdr:col>
      <xdr:colOff>438150</xdr:colOff>
      <xdr:row>17</xdr:row>
      <xdr:rowOff>57150</xdr:rowOff>
    </xdr:to>
    <xdr:graphicFrame macro="">
      <xdr:nvGraphicFramePr>
        <xdr:cNvPr id="21374"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323850</xdr:rowOff>
    </xdr:from>
    <xdr:to>
      <xdr:col>1</xdr:col>
      <xdr:colOff>647700</xdr:colOff>
      <xdr:row>2</xdr:row>
      <xdr:rowOff>9525</xdr:rowOff>
    </xdr:to>
    <xdr:pic>
      <xdr:nvPicPr>
        <xdr:cNvPr id="21375" name="Picture 17" descr="http://www.crwflags.com/fotw/images/g/gh.gif"/>
        <xdr:cNvPicPr>
          <a:picLocks noChangeAspect="1" noChangeArrowheads="1"/>
        </xdr:cNvPicPr>
      </xdr:nvPicPr>
      <xdr:blipFill>
        <a:blip xmlns:r="http://schemas.openxmlformats.org/officeDocument/2006/relationships" r:embed="rId5" cstate="print"/>
        <a:srcRect/>
        <a:stretch>
          <a:fillRect/>
        </a:stretch>
      </xdr:blipFill>
      <xdr:spPr bwMode="auto">
        <a:xfrm>
          <a:off x="28575" y="323850"/>
          <a:ext cx="647700" cy="2952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95250</xdr:colOff>
      <xdr:row>20</xdr:row>
      <xdr:rowOff>0</xdr:rowOff>
    </xdr:to>
    <xdr:grpSp>
      <xdr:nvGrpSpPr>
        <xdr:cNvPr id="1834429" name="Group 41"/>
        <xdr:cNvGrpSpPr>
          <a:grpSpLocks/>
        </xdr:cNvGrpSpPr>
      </xdr:nvGrpSpPr>
      <xdr:grpSpPr bwMode="auto">
        <a:xfrm>
          <a:off x="5553075" y="5143500"/>
          <a:ext cx="95250" cy="0"/>
          <a:chOff x="595" y="540"/>
          <a:chExt cx="9" cy="9"/>
        </a:xfrm>
      </xdr:grpSpPr>
      <xdr:sp macro="" textlink="">
        <xdr:nvSpPr>
          <xdr:cNvPr id="1834441"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1834442"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1085850</xdr:colOff>
      <xdr:row>20</xdr:row>
      <xdr:rowOff>0</xdr:rowOff>
    </xdr:from>
    <xdr:to>
      <xdr:col>9</xdr:col>
      <xdr:colOff>9525</xdr:colOff>
      <xdr:row>20</xdr:row>
      <xdr:rowOff>0</xdr:rowOff>
    </xdr:to>
    <xdr:grpSp>
      <xdr:nvGrpSpPr>
        <xdr:cNvPr id="1834430" name="Group 44"/>
        <xdr:cNvGrpSpPr>
          <a:grpSpLocks/>
        </xdr:cNvGrpSpPr>
      </xdr:nvGrpSpPr>
      <xdr:grpSpPr bwMode="auto">
        <a:xfrm>
          <a:off x="6610350" y="5143500"/>
          <a:ext cx="9525" cy="0"/>
          <a:chOff x="698" y="540"/>
          <a:chExt cx="9" cy="9"/>
        </a:xfrm>
      </xdr:grpSpPr>
      <xdr:sp macro="" textlink="">
        <xdr:nvSpPr>
          <xdr:cNvPr id="1834439"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1834440"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847725</xdr:colOff>
      <xdr:row>20</xdr:row>
      <xdr:rowOff>0</xdr:rowOff>
    </xdr:from>
    <xdr:to>
      <xdr:col>7</xdr:col>
      <xdr:colOff>0</xdr:colOff>
      <xdr:row>20</xdr:row>
      <xdr:rowOff>0</xdr:rowOff>
    </xdr:to>
    <xdr:grpSp>
      <xdr:nvGrpSpPr>
        <xdr:cNvPr id="1834431" name="Group 47"/>
        <xdr:cNvGrpSpPr>
          <a:grpSpLocks/>
        </xdr:cNvGrpSpPr>
      </xdr:nvGrpSpPr>
      <xdr:grpSpPr bwMode="auto">
        <a:xfrm>
          <a:off x="5248275" y="5143500"/>
          <a:ext cx="19050" cy="0"/>
          <a:chOff x="698" y="540"/>
          <a:chExt cx="9" cy="9"/>
        </a:xfrm>
      </xdr:grpSpPr>
      <xdr:sp macro="" textlink="">
        <xdr:nvSpPr>
          <xdr:cNvPr id="1834437"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1834438"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95250</xdr:colOff>
      <xdr:row>20</xdr:row>
      <xdr:rowOff>0</xdr:rowOff>
    </xdr:to>
    <xdr:grpSp>
      <xdr:nvGrpSpPr>
        <xdr:cNvPr id="1834432" name="Group 50"/>
        <xdr:cNvGrpSpPr>
          <a:grpSpLocks/>
        </xdr:cNvGrpSpPr>
      </xdr:nvGrpSpPr>
      <xdr:grpSpPr bwMode="auto">
        <a:xfrm>
          <a:off x="1438275" y="5143500"/>
          <a:ext cx="95250" cy="0"/>
          <a:chOff x="595" y="540"/>
          <a:chExt cx="9" cy="9"/>
        </a:xfrm>
      </xdr:grpSpPr>
      <xdr:sp macro="" textlink="">
        <xdr:nvSpPr>
          <xdr:cNvPr id="1834435"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1834436"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1268721</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790575</xdr:colOff>
      <xdr:row>2</xdr:row>
      <xdr:rowOff>9525</xdr:rowOff>
    </xdr:to>
    <xdr:pic>
      <xdr:nvPicPr>
        <xdr:cNvPr id="1834434"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76200" y="485775"/>
          <a:ext cx="790575" cy="3619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61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884102</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771525</xdr:colOff>
      <xdr:row>2</xdr:row>
      <xdr:rowOff>9525</xdr:rowOff>
    </xdr:to>
    <xdr:pic>
      <xdr:nvPicPr>
        <xdr:cNvPr id="26137"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276225" y="390525"/>
          <a:ext cx="771525"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topLeftCell="A4" zoomScale="120" workbookViewId="0">
      <selection activeCell="L7" sqref="L7"/>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509" t="str">
        <f>+'Grant Detail'!B3:J3</f>
        <v>Dashboard:  Ghana - HIV / AIDS  (PPAG)</v>
      </c>
      <c r="C2" s="509"/>
      <c r="D2" s="509"/>
      <c r="E2" s="509"/>
      <c r="F2" s="509"/>
      <c r="G2" s="509"/>
      <c r="H2" s="509"/>
      <c r="I2" s="509"/>
      <c r="J2" s="509"/>
      <c r="K2" s="509"/>
      <c r="L2" s="509"/>
      <c r="M2" s="1"/>
      <c r="N2" s="1"/>
      <c r="O2" s="1"/>
    </row>
    <row r="4" spans="2:15" ht="21">
      <c r="B4" s="510" t="str">
        <f>+IF('Data Entry'!G6="Please Select", "",'Data Entry'!G6) &amp;"  "&amp;+IF('Data Entry'!G8="Please Select", "", 'Data Entry'!G8&amp;",  ")&amp;+IF('Data Entry'!I8="Please Select","",'Data Entry'!I8)</f>
        <v xml:space="preserve">HIV / AIDS  </v>
      </c>
      <c r="C4" s="510"/>
      <c r="D4" s="510"/>
      <c r="E4" s="511"/>
      <c r="F4" s="229"/>
      <c r="G4" s="229"/>
      <c r="H4" s="328" t="str">
        <f>+'Data Entry'!B6&amp;" "&amp;+'Data Entry'!C6</f>
        <v>Grant No.: GHN-809-G10-H</v>
      </c>
      <c r="I4" s="328"/>
      <c r="J4" s="228"/>
      <c r="K4" s="229"/>
      <c r="L4" s="229"/>
    </row>
    <row r="22" spans="2:12" ht="26.25">
      <c r="B22" s="512" t="s">
        <v>388</v>
      </c>
      <c r="C22" s="513"/>
      <c r="D22" s="513"/>
      <c r="E22" s="513"/>
      <c r="F22" s="513"/>
      <c r="G22" s="513"/>
      <c r="H22" s="513"/>
      <c r="I22" s="513"/>
      <c r="J22" s="513"/>
      <c r="K22" s="513"/>
      <c r="L22" s="513"/>
    </row>
  </sheetData>
  <sheetProtection password="CFC9" sheet="1"/>
  <mergeCells count="3">
    <mergeCell ref="B2:L2"/>
    <mergeCell ref="B4:E4"/>
    <mergeCell ref="B22:L22"/>
  </mergeCells>
  <phoneticPr fontId="32"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G30"/>
  <sheetViews>
    <sheetView workbookViewId="0">
      <selection activeCell="F4" sqref="F4"/>
    </sheetView>
  </sheetViews>
  <sheetFormatPr defaultRowHeight="15"/>
  <cols>
    <col min="1" max="1" width="10.140625" bestFit="1" customWidth="1"/>
    <col min="2" max="2" width="13.140625" customWidth="1"/>
    <col min="5" max="5" width="5.7109375" customWidth="1"/>
    <col min="6" max="6" width="103.5703125" customWidth="1"/>
    <col min="7" max="7" width="0.140625" customWidth="1"/>
  </cols>
  <sheetData>
    <row r="1" spans="1:7">
      <c r="A1" s="74" t="s">
        <v>412</v>
      </c>
      <c r="B1" s="74"/>
    </row>
    <row r="2" spans="1:7">
      <c r="F2" s="474" t="s">
        <v>413</v>
      </c>
    </row>
    <row r="3" spans="1:7" ht="25.5">
      <c r="A3" s="475" t="s">
        <v>414</v>
      </c>
      <c r="B3" s="475" t="s">
        <v>415</v>
      </c>
      <c r="C3" s="475" t="s">
        <v>416</v>
      </c>
      <c r="D3" s="475" t="s">
        <v>417</v>
      </c>
      <c r="E3" s="475" t="s">
        <v>418</v>
      </c>
      <c r="F3" s="496" t="s">
        <v>419</v>
      </c>
    </row>
    <row r="4" spans="1:7" ht="59.25" customHeight="1">
      <c r="A4" s="491" t="s">
        <v>444</v>
      </c>
      <c r="B4" s="492" t="s">
        <v>443</v>
      </c>
      <c r="C4" s="492" t="s">
        <v>410</v>
      </c>
      <c r="D4" s="492"/>
      <c r="E4" s="492">
        <v>2</v>
      </c>
      <c r="F4" s="497" t="s">
        <v>445</v>
      </c>
    </row>
    <row r="5" spans="1:7">
      <c r="A5" s="491"/>
      <c r="B5" s="492"/>
      <c r="C5" s="492"/>
      <c r="D5" s="492"/>
      <c r="E5" s="492"/>
      <c r="F5" s="898"/>
      <c r="G5" s="899"/>
    </row>
    <row r="6" spans="1:7" ht="39.950000000000003" customHeight="1">
      <c r="A6" s="491"/>
      <c r="B6" s="492"/>
      <c r="C6" s="492"/>
      <c r="D6" s="492"/>
      <c r="E6" s="492"/>
      <c r="F6" s="898"/>
      <c r="G6" s="899"/>
    </row>
    <row r="7" spans="1:7" ht="29.25" customHeight="1">
      <c r="A7" s="491"/>
      <c r="B7" s="492"/>
      <c r="C7" s="492"/>
      <c r="D7" s="492"/>
      <c r="E7" s="492"/>
      <c r="F7" s="898"/>
      <c r="G7" s="899"/>
    </row>
    <row r="8" spans="1:7" ht="46.5" customHeight="1">
      <c r="A8" s="491"/>
      <c r="B8" s="492"/>
      <c r="C8" s="492"/>
      <c r="D8" s="492"/>
      <c r="E8" s="492"/>
      <c r="F8" s="898"/>
      <c r="G8" s="899"/>
    </row>
    <row r="9" spans="1:7">
      <c r="A9" s="491"/>
      <c r="B9" s="492"/>
      <c r="C9" s="492"/>
      <c r="D9" s="492"/>
      <c r="E9" s="492"/>
      <c r="F9" s="898"/>
      <c r="G9" s="899"/>
    </row>
    <row r="10" spans="1:7" ht="37.5" customHeight="1">
      <c r="A10" s="491"/>
      <c r="B10" s="492"/>
      <c r="C10" s="492"/>
      <c r="D10" s="492"/>
      <c r="E10" s="492"/>
      <c r="F10" s="898"/>
      <c r="G10" s="899"/>
    </row>
    <row r="11" spans="1:7" ht="51.75" customHeight="1">
      <c r="A11" s="491"/>
      <c r="B11" s="492"/>
      <c r="C11" s="492"/>
      <c r="D11" s="492"/>
      <c r="E11" s="492"/>
      <c r="F11" s="898"/>
      <c r="G11" s="899"/>
    </row>
    <row r="12" spans="1:7" ht="32.25" customHeight="1">
      <c r="A12" s="491"/>
      <c r="B12" s="492"/>
      <c r="C12" s="492"/>
      <c r="D12" s="492"/>
      <c r="E12" s="492"/>
      <c r="F12" s="898"/>
      <c r="G12" s="899"/>
    </row>
    <row r="13" spans="1:7">
      <c r="A13" s="491"/>
      <c r="B13" s="492"/>
      <c r="C13" s="492"/>
      <c r="D13" s="492"/>
      <c r="E13" s="492"/>
      <c r="F13" s="497"/>
    </row>
    <row r="14" spans="1:7">
      <c r="A14" s="491"/>
      <c r="B14" s="492"/>
      <c r="C14" s="492"/>
      <c r="D14" s="492"/>
      <c r="E14" s="492"/>
      <c r="F14" s="497"/>
    </row>
    <row r="15" spans="1:7">
      <c r="A15" s="491"/>
      <c r="B15" s="492"/>
      <c r="C15" s="492"/>
      <c r="D15" s="492"/>
      <c r="E15" s="492"/>
      <c r="F15" s="497"/>
    </row>
    <row r="16" spans="1:7">
      <c r="A16" s="491"/>
      <c r="B16" s="492"/>
      <c r="C16" s="492"/>
      <c r="D16" s="492"/>
      <c r="E16" s="492"/>
      <c r="F16" s="497"/>
    </row>
    <row r="17" spans="1:6">
      <c r="A17" s="491"/>
      <c r="B17" s="492"/>
      <c r="C17" s="492"/>
      <c r="D17" s="492"/>
      <c r="E17" s="492"/>
      <c r="F17" s="497"/>
    </row>
    <row r="18" spans="1:6">
      <c r="A18" s="491"/>
      <c r="B18" s="492"/>
      <c r="C18" s="492"/>
      <c r="D18" s="492"/>
      <c r="E18" s="492"/>
      <c r="F18" s="497"/>
    </row>
    <row r="19" spans="1:6">
      <c r="A19" s="491"/>
      <c r="B19" s="492"/>
      <c r="C19" s="492"/>
      <c r="D19" s="492"/>
      <c r="E19" s="492"/>
      <c r="F19" s="497"/>
    </row>
    <row r="20" spans="1:6">
      <c r="A20" s="491"/>
      <c r="B20" s="492"/>
      <c r="C20" s="492"/>
      <c r="D20" s="492"/>
      <c r="E20" s="492"/>
      <c r="F20" s="497"/>
    </row>
    <row r="21" spans="1:6">
      <c r="A21" s="491"/>
      <c r="B21" s="492"/>
      <c r="C21" s="492"/>
      <c r="D21" s="492"/>
      <c r="E21" s="492"/>
      <c r="F21" s="497"/>
    </row>
    <row r="22" spans="1:6">
      <c r="A22" s="491"/>
      <c r="B22" s="492"/>
      <c r="C22" s="492"/>
      <c r="D22" s="492"/>
      <c r="E22" s="492"/>
      <c r="F22" s="497"/>
    </row>
    <row r="23" spans="1:6">
      <c r="A23" s="491"/>
      <c r="B23" s="492"/>
      <c r="C23" s="492"/>
      <c r="D23" s="492"/>
      <c r="E23" s="492"/>
      <c r="F23" s="497"/>
    </row>
    <row r="24" spans="1:6">
      <c r="A24" s="491"/>
      <c r="B24" s="492"/>
      <c r="C24" s="492"/>
      <c r="D24" s="492"/>
      <c r="E24" s="492"/>
      <c r="F24" s="497"/>
    </row>
    <row r="25" spans="1:6">
      <c r="A25" s="491"/>
      <c r="B25" s="492"/>
      <c r="C25" s="492"/>
      <c r="D25" s="492"/>
      <c r="E25" s="492"/>
      <c r="F25" s="497"/>
    </row>
    <row r="26" spans="1:6">
      <c r="A26" s="491"/>
      <c r="B26" s="492"/>
      <c r="C26" s="492"/>
      <c r="D26" s="492"/>
      <c r="E26" s="492"/>
      <c r="F26" s="497"/>
    </row>
    <row r="27" spans="1:6">
      <c r="A27" s="491"/>
      <c r="B27" s="492"/>
      <c r="C27" s="492"/>
      <c r="D27" s="492"/>
      <c r="E27" s="492"/>
      <c r="F27" s="497"/>
    </row>
    <row r="28" spans="1:6">
      <c r="A28" s="491"/>
      <c r="B28" s="492"/>
      <c r="C28" s="492"/>
      <c r="D28" s="492"/>
      <c r="E28" s="492"/>
      <c r="F28" s="497"/>
    </row>
    <row r="29" spans="1:6">
      <c r="A29" s="491"/>
      <c r="B29" s="492"/>
      <c r="C29" s="492"/>
      <c r="D29" s="492"/>
      <c r="E29" s="492"/>
      <c r="F29" s="497"/>
    </row>
    <row r="30" spans="1:6">
      <c r="A30" s="491"/>
      <c r="B30" s="492"/>
      <c r="C30" s="492"/>
      <c r="D30" s="492"/>
      <c r="E30" s="492"/>
      <c r="F30" s="497"/>
    </row>
  </sheetData>
  <mergeCells count="8">
    <mergeCell ref="F5:G5"/>
    <mergeCell ref="F9:G9"/>
    <mergeCell ref="F7:G7"/>
    <mergeCell ref="F11:G11"/>
    <mergeCell ref="F12:G12"/>
    <mergeCell ref="F6:G6"/>
    <mergeCell ref="F8:G8"/>
    <mergeCell ref="F10:G10"/>
  </mergeCells>
  <phoneticPr fontId="32" type="noConversion"/>
  <pageMargins left="0.75" right="0.75" top="1" bottom="1" header="0.5" footer="0.5"/>
  <pageSetup orientation="landscape" horizont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zoomScale="80" zoomScaleNormal="80" workbookViewId="0">
      <selection activeCell="I30" sqref="I30"/>
    </sheetView>
  </sheetViews>
  <sheetFormatPr defaultColWidth="11" defaultRowHeight="15"/>
  <cols>
    <col min="1" max="1" width="11.42578125" customWidth="1"/>
    <col min="2" max="2" width="16.140625" customWidth="1"/>
    <col min="3" max="3" width="14.7109375" customWidth="1"/>
    <col min="4" max="4" width="15.5703125" customWidth="1"/>
    <col min="5" max="6" width="11.42578125" customWidth="1"/>
    <col min="7" max="7" width="14.42578125" customWidth="1"/>
    <col min="8" max="8" width="35.5703125" customWidth="1"/>
    <col min="9" max="9" width="45.7109375" customWidth="1"/>
    <col min="10" max="10" width="33.5703125" customWidth="1"/>
    <col min="11" max="12" width="11.42578125" customWidth="1"/>
    <col min="13" max="13" width="28.5703125" customWidth="1"/>
    <col min="14" max="14" width="46.42578125" customWidth="1"/>
  </cols>
  <sheetData>
    <row r="2" spans="2:15" ht="25.5" customHeight="1"/>
    <row r="3" spans="2:15" ht="36">
      <c r="B3" s="900" t="str">
        <f>'Grant Detail'!B3:J3</f>
        <v>Dashboard:  Ghana - HIV / AIDS  (PPAG)</v>
      </c>
      <c r="C3" s="900"/>
      <c r="D3" s="900"/>
      <c r="E3" s="900"/>
      <c r="F3" s="900"/>
      <c r="G3" s="900"/>
      <c r="H3" s="900"/>
      <c r="I3" s="1"/>
    </row>
    <row r="6" spans="2:15" ht="18.75">
      <c r="B6" s="850" t="s">
        <v>322</v>
      </c>
      <c r="C6" s="850"/>
      <c r="D6" s="850"/>
      <c r="E6" s="850"/>
      <c r="F6" s="850"/>
      <c r="G6" s="850"/>
      <c r="H6" s="850"/>
    </row>
    <row r="8" spans="2:15" ht="18.75">
      <c r="B8" s="62" t="s">
        <v>40</v>
      </c>
      <c r="C8" s="62" t="s">
        <v>43</v>
      </c>
      <c r="D8" s="62" t="s">
        <v>44</v>
      </c>
      <c r="E8" s="62" t="s">
        <v>49</v>
      </c>
      <c r="F8" s="62" t="s">
        <v>292</v>
      </c>
      <c r="G8" s="62" t="s">
        <v>272</v>
      </c>
      <c r="H8" s="62" t="s">
        <v>299</v>
      </c>
      <c r="I8" s="63" t="s">
        <v>94</v>
      </c>
      <c r="J8" s="63" t="s">
        <v>136</v>
      </c>
      <c r="M8" s="19"/>
      <c r="N8" s="19"/>
      <c r="O8" s="19"/>
    </row>
    <row r="9" spans="2:15">
      <c r="B9" s="86" t="s">
        <v>360</v>
      </c>
      <c r="C9" s="86" t="s">
        <v>360</v>
      </c>
      <c r="D9" s="86" t="s">
        <v>360</v>
      </c>
      <c r="E9" s="86" t="s">
        <v>360</v>
      </c>
      <c r="F9" s="86" t="s">
        <v>360</v>
      </c>
      <c r="G9" s="86" t="s">
        <v>360</v>
      </c>
      <c r="H9" s="86" t="s">
        <v>360</v>
      </c>
      <c r="I9" s="397" t="s">
        <v>360</v>
      </c>
      <c r="J9" s="86" t="s">
        <v>360</v>
      </c>
      <c r="M9" s="19"/>
      <c r="N9" s="19"/>
      <c r="O9" s="19"/>
    </row>
    <row r="10" spans="2:15">
      <c r="B10" s="57" t="s">
        <v>35</v>
      </c>
      <c r="C10" s="57" t="s">
        <v>26</v>
      </c>
      <c r="D10" s="57" t="s">
        <v>24</v>
      </c>
      <c r="E10" s="57" t="s">
        <v>25</v>
      </c>
      <c r="F10" s="57" t="s">
        <v>112</v>
      </c>
      <c r="G10" s="406" t="s">
        <v>51</v>
      </c>
      <c r="H10" s="60" t="s">
        <v>56</v>
      </c>
      <c r="I10" s="27" t="s">
        <v>304</v>
      </c>
      <c r="J10" s="86" t="s">
        <v>137</v>
      </c>
      <c r="M10" s="19"/>
      <c r="N10" s="19"/>
      <c r="O10" s="19"/>
    </row>
    <row r="11" spans="2:15">
      <c r="B11" s="57" t="s">
        <v>41</v>
      </c>
      <c r="C11" s="57" t="s">
        <v>21</v>
      </c>
      <c r="D11" s="57" t="s">
        <v>27</v>
      </c>
      <c r="E11" s="57" t="s">
        <v>23</v>
      </c>
      <c r="F11" s="57" t="s">
        <v>113</v>
      </c>
      <c r="G11" s="406" t="s">
        <v>52</v>
      </c>
      <c r="H11" s="60" t="s">
        <v>57</v>
      </c>
      <c r="I11" s="27" t="s">
        <v>305</v>
      </c>
      <c r="J11" s="86" t="s">
        <v>138</v>
      </c>
      <c r="M11" s="19"/>
      <c r="N11" s="19"/>
      <c r="O11" s="19"/>
    </row>
    <row r="12" spans="2:15">
      <c r="B12" s="57" t="s">
        <v>42</v>
      </c>
      <c r="D12" s="57" t="s">
        <v>30</v>
      </c>
      <c r="E12" s="57" t="s">
        <v>31</v>
      </c>
      <c r="F12" s="57" t="s">
        <v>114</v>
      </c>
      <c r="G12" s="406" t="s">
        <v>53</v>
      </c>
      <c r="H12" s="60" t="s">
        <v>58</v>
      </c>
      <c r="I12" s="27" t="s">
        <v>306</v>
      </c>
      <c r="J12" s="86" t="s">
        <v>139</v>
      </c>
      <c r="M12" s="196"/>
      <c r="N12" s="19"/>
      <c r="O12" s="19"/>
    </row>
    <row r="13" spans="2:15">
      <c r="B13" s="57" t="s">
        <v>90</v>
      </c>
      <c r="D13" s="57" t="s">
        <v>32</v>
      </c>
      <c r="E13" s="58"/>
      <c r="F13" s="57" t="s">
        <v>115</v>
      </c>
      <c r="G13" s="406" t="s">
        <v>54</v>
      </c>
      <c r="H13" s="60" t="s">
        <v>59</v>
      </c>
      <c r="I13" s="27" t="s">
        <v>307</v>
      </c>
      <c r="J13" s="86" t="s">
        <v>140</v>
      </c>
      <c r="M13" s="196"/>
      <c r="N13" s="19"/>
      <c r="O13" s="19"/>
    </row>
    <row r="14" spans="2:15">
      <c r="B14" s="57" t="s">
        <v>91</v>
      </c>
      <c r="D14" s="57" t="s">
        <v>45</v>
      </c>
      <c r="F14" s="57" t="s">
        <v>127</v>
      </c>
      <c r="G14" s="406" t="s">
        <v>55</v>
      </c>
      <c r="H14" s="60" t="s">
        <v>60</v>
      </c>
      <c r="I14" s="27" t="s">
        <v>278</v>
      </c>
      <c r="J14" s="86" t="s">
        <v>141</v>
      </c>
      <c r="M14" s="196"/>
      <c r="N14" s="19"/>
      <c r="O14" s="19"/>
    </row>
    <row r="15" spans="2:15">
      <c r="D15" s="57" t="s">
        <v>46</v>
      </c>
      <c r="F15" s="57" t="s">
        <v>128</v>
      </c>
      <c r="H15" s="60" t="s">
        <v>61</v>
      </c>
      <c r="I15" s="27" t="s">
        <v>77</v>
      </c>
      <c r="J15" s="86" t="s">
        <v>142</v>
      </c>
      <c r="M15" s="196"/>
      <c r="N15" s="19"/>
      <c r="O15" s="19"/>
    </row>
    <row r="16" spans="2:15">
      <c r="D16" s="57" t="s">
        <v>47</v>
      </c>
      <c r="F16" s="57" t="s">
        <v>129</v>
      </c>
      <c r="H16" s="60" t="s">
        <v>62</v>
      </c>
      <c r="I16" s="27" t="s">
        <v>78</v>
      </c>
      <c r="J16" s="86" t="s">
        <v>143</v>
      </c>
      <c r="M16" s="196"/>
      <c r="N16" s="19"/>
      <c r="O16" s="19"/>
    </row>
    <row r="17" spans="2:15">
      <c r="D17" s="57" t="s">
        <v>48</v>
      </c>
      <c r="F17" s="57" t="s">
        <v>130</v>
      </c>
      <c r="H17" s="60" t="s">
        <v>63</v>
      </c>
      <c r="I17" s="27" t="s">
        <v>79</v>
      </c>
      <c r="J17" s="86" t="s">
        <v>144</v>
      </c>
      <c r="M17" s="196"/>
      <c r="N17" s="19"/>
      <c r="O17" s="19"/>
    </row>
    <row r="18" spans="2:15">
      <c r="D18" s="57" t="s">
        <v>22</v>
      </c>
      <c r="F18" s="57" t="s">
        <v>131</v>
      </c>
      <c r="H18" s="60" t="s">
        <v>64</v>
      </c>
      <c r="I18" s="27" t="s">
        <v>80</v>
      </c>
      <c r="J18" s="86" t="s">
        <v>145</v>
      </c>
      <c r="M18" s="196"/>
      <c r="N18" s="19"/>
      <c r="O18" s="19"/>
    </row>
    <row r="19" spans="2:15">
      <c r="D19" s="405" t="s">
        <v>356</v>
      </c>
      <c r="F19" s="57" t="s">
        <v>132</v>
      </c>
      <c r="H19" s="60" t="s">
        <v>65</v>
      </c>
      <c r="I19" s="27" t="s">
        <v>81</v>
      </c>
      <c r="J19" s="86" t="s">
        <v>146</v>
      </c>
      <c r="M19" s="196"/>
      <c r="N19" s="19"/>
      <c r="O19" s="19"/>
    </row>
    <row r="20" spans="2:15">
      <c r="D20" s="59"/>
      <c r="F20" s="57" t="s">
        <v>133</v>
      </c>
      <c r="H20" s="60" t="s">
        <v>269</v>
      </c>
      <c r="I20" s="27" t="s">
        <v>82</v>
      </c>
      <c r="J20" s="86" t="s">
        <v>147</v>
      </c>
      <c r="M20" s="19"/>
      <c r="N20" s="19"/>
      <c r="O20" s="19"/>
    </row>
    <row r="21" spans="2:15">
      <c r="D21" s="61"/>
      <c r="F21" s="57" t="s">
        <v>293</v>
      </c>
      <c r="H21" s="61"/>
      <c r="I21" s="27" t="s">
        <v>84</v>
      </c>
      <c r="J21" s="86" t="s">
        <v>148</v>
      </c>
      <c r="M21" s="19"/>
      <c r="N21" s="19"/>
      <c r="O21" s="19"/>
    </row>
    <row r="22" spans="2:15">
      <c r="H22" s="61"/>
      <c r="I22" s="27" t="s">
        <v>85</v>
      </c>
      <c r="J22" s="86" t="s">
        <v>149</v>
      </c>
      <c r="M22" s="19"/>
      <c r="N22" s="19"/>
      <c r="O22" s="19"/>
    </row>
    <row r="23" spans="2:15">
      <c r="I23" s="27" t="s">
        <v>83</v>
      </c>
      <c r="J23" s="86" t="s">
        <v>150</v>
      </c>
      <c r="M23" s="19"/>
      <c r="N23" s="19"/>
      <c r="O23" s="19"/>
    </row>
    <row r="24" spans="2:15">
      <c r="I24" s="27" t="s">
        <v>314</v>
      </c>
      <c r="J24" s="86" t="s">
        <v>151</v>
      </c>
      <c r="M24" s="19"/>
      <c r="N24" s="19"/>
      <c r="O24" s="19"/>
    </row>
    <row r="25" spans="2:15">
      <c r="I25" s="45"/>
      <c r="J25" s="86" t="s">
        <v>152</v>
      </c>
    </row>
    <row r="26" spans="2:15">
      <c r="I26" s="27" t="s">
        <v>317</v>
      </c>
      <c r="J26" s="86" t="s">
        <v>153</v>
      </c>
    </row>
    <row r="27" spans="2:15">
      <c r="I27" s="27" t="s">
        <v>313</v>
      </c>
      <c r="J27" s="86" t="s">
        <v>154</v>
      </c>
    </row>
    <row r="28" spans="2:15">
      <c r="I28" s="45" t="s">
        <v>429</v>
      </c>
      <c r="J28" s="86" t="s">
        <v>155</v>
      </c>
    </row>
    <row r="29" spans="2:15">
      <c r="I29" s="45" t="s">
        <v>430</v>
      </c>
      <c r="J29" s="86" t="s">
        <v>156</v>
      </c>
    </row>
    <row r="30" spans="2:15">
      <c r="I30" s="45" t="s">
        <v>431</v>
      </c>
      <c r="J30" s="86" t="s">
        <v>157</v>
      </c>
    </row>
    <row r="31" spans="2:15">
      <c r="B31" t="s">
        <v>421</v>
      </c>
      <c r="J31" s="86" t="s">
        <v>158</v>
      </c>
    </row>
    <row r="32" spans="2:15">
      <c r="B32" t="s">
        <v>420</v>
      </c>
      <c r="J32" s="86" t="s">
        <v>159</v>
      </c>
    </row>
    <row r="33" spans="10:10">
      <c r="J33" s="86" t="s">
        <v>160</v>
      </c>
    </row>
    <row r="34" spans="10:10">
      <c r="J34" s="86" t="s">
        <v>161</v>
      </c>
    </row>
    <row r="35" spans="10:10">
      <c r="J35" s="86" t="s">
        <v>162</v>
      </c>
    </row>
    <row r="36" spans="10:10">
      <c r="J36" s="86" t="s">
        <v>162</v>
      </c>
    </row>
    <row r="37" spans="10:10">
      <c r="J37" s="86" t="s">
        <v>163</v>
      </c>
    </row>
    <row r="38" spans="10:10">
      <c r="J38" s="86" t="s">
        <v>164</v>
      </c>
    </row>
    <row r="39" spans="10:10">
      <c r="J39" s="86" t="s">
        <v>165</v>
      </c>
    </row>
    <row r="40" spans="10:10">
      <c r="J40" s="86" t="s">
        <v>166</v>
      </c>
    </row>
    <row r="41" spans="10:10">
      <c r="J41" s="86" t="s">
        <v>167</v>
      </c>
    </row>
    <row r="42" spans="10:10">
      <c r="J42" s="86" t="s">
        <v>168</v>
      </c>
    </row>
    <row r="43" spans="10:10">
      <c r="J43" s="86" t="s">
        <v>169</v>
      </c>
    </row>
    <row r="44" spans="10:10">
      <c r="J44" s="86" t="s">
        <v>170</v>
      </c>
    </row>
    <row r="45" spans="10:10">
      <c r="J45" s="86" t="s">
        <v>171</v>
      </c>
    </row>
    <row r="46" spans="10:10">
      <c r="J46" s="86" t="s">
        <v>172</v>
      </c>
    </row>
    <row r="47" spans="10:10">
      <c r="J47" s="86" t="s">
        <v>173</v>
      </c>
    </row>
    <row r="48" spans="10:10">
      <c r="J48" s="86" t="s">
        <v>174</v>
      </c>
    </row>
    <row r="49" spans="10:10">
      <c r="J49" s="86" t="s">
        <v>175</v>
      </c>
    </row>
    <row r="50" spans="10:10">
      <c r="J50" s="86" t="s">
        <v>176</v>
      </c>
    </row>
    <row r="51" spans="10:10">
      <c r="J51" s="86" t="s">
        <v>177</v>
      </c>
    </row>
    <row r="52" spans="10:10">
      <c r="J52" s="86" t="s">
        <v>178</v>
      </c>
    </row>
    <row r="53" spans="10:10">
      <c r="J53" s="86" t="s">
        <v>179</v>
      </c>
    </row>
    <row r="54" spans="10:10">
      <c r="J54" s="86" t="s">
        <v>180</v>
      </c>
    </row>
    <row r="55" spans="10:10">
      <c r="J55" s="86" t="s">
        <v>181</v>
      </c>
    </row>
    <row r="56" spans="10:10">
      <c r="J56" s="86" t="s">
        <v>182</v>
      </c>
    </row>
    <row r="57" spans="10:10">
      <c r="J57" s="86" t="s">
        <v>183</v>
      </c>
    </row>
    <row r="58" spans="10:10">
      <c r="J58" s="86" t="s">
        <v>184</v>
      </c>
    </row>
    <row r="59" spans="10:10">
      <c r="J59" s="86" t="s">
        <v>185</v>
      </c>
    </row>
    <row r="60" spans="10:10">
      <c r="J60" s="86" t="s">
        <v>186</v>
      </c>
    </row>
    <row r="61" spans="10:10">
      <c r="J61" s="86" t="s">
        <v>187</v>
      </c>
    </row>
    <row r="62" spans="10:10">
      <c r="J62" s="86" t="s">
        <v>188</v>
      </c>
    </row>
    <row r="63" spans="10:10">
      <c r="J63" s="86" t="s">
        <v>189</v>
      </c>
    </row>
    <row r="64" spans="10:10">
      <c r="J64" s="86" t="s">
        <v>190</v>
      </c>
    </row>
    <row r="65" spans="10:10">
      <c r="J65" s="86" t="s">
        <v>191</v>
      </c>
    </row>
    <row r="66" spans="10:10">
      <c r="J66" s="86" t="s">
        <v>192</v>
      </c>
    </row>
    <row r="67" spans="10:10">
      <c r="J67" s="86" t="s">
        <v>193</v>
      </c>
    </row>
    <row r="68" spans="10:10">
      <c r="J68" s="86" t="s">
        <v>194</v>
      </c>
    </row>
    <row r="69" spans="10:10">
      <c r="J69" s="86" t="s">
        <v>195</v>
      </c>
    </row>
    <row r="70" spans="10:10">
      <c r="J70" s="86" t="s">
        <v>196</v>
      </c>
    </row>
    <row r="71" spans="10:10">
      <c r="J71" s="86" t="s">
        <v>197</v>
      </c>
    </row>
    <row r="72" spans="10:10">
      <c r="J72" s="86" t="s">
        <v>198</v>
      </c>
    </row>
    <row r="73" spans="10:10">
      <c r="J73" s="86" t="s">
        <v>199</v>
      </c>
    </row>
    <row r="74" spans="10:10">
      <c r="J74" s="86" t="s">
        <v>200</v>
      </c>
    </row>
    <row r="75" spans="10:10">
      <c r="J75" s="86" t="s">
        <v>201</v>
      </c>
    </row>
    <row r="76" spans="10:10">
      <c r="J76" s="86" t="s">
        <v>202</v>
      </c>
    </row>
    <row r="77" spans="10:10">
      <c r="J77" s="86" t="s">
        <v>203</v>
      </c>
    </row>
    <row r="78" spans="10:10">
      <c r="J78" s="86" t="s">
        <v>204</v>
      </c>
    </row>
    <row r="79" spans="10:10">
      <c r="J79" s="86" t="s">
        <v>205</v>
      </c>
    </row>
    <row r="80" spans="10:10">
      <c r="J80" s="86" t="s">
        <v>206</v>
      </c>
    </row>
    <row r="81" spans="10:10">
      <c r="J81" s="86" t="s">
        <v>207</v>
      </c>
    </row>
    <row r="82" spans="10:10">
      <c r="J82" s="86" t="s">
        <v>208</v>
      </c>
    </row>
    <row r="83" spans="10:10">
      <c r="J83" s="86" t="s">
        <v>209</v>
      </c>
    </row>
    <row r="84" spans="10:10">
      <c r="J84" s="86" t="s">
        <v>210</v>
      </c>
    </row>
    <row r="85" spans="10:10">
      <c r="J85" s="86" t="s">
        <v>211</v>
      </c>
    </row>
    <row r="86" spans="10:10">
      <c r="J86" s="86" t="s">
        <v>212</v>
      </c>
    </row>
    <row r="87" spans="10:10">
      <c r="J87" s="86" t="s">
        <v>213</v>
      </c>
    </row>
    <row r="88" spans="10:10">
      <c r="J88" s="86" t="s">
        <v>214</v>
      </c>
    </row>
    <row r="89" spans="10:10">
      <c r="J89" s="86" t="s">
        <v>215</v>
      </c>
    </row>
    <row r="90" spans="10:10">
      <c r="J90" s="86" t="s">
        <v>216</v>
      </c>
    </row>
    <row r="91" spans="10:10">
      <c r="J91" s="86" t="s">
        <v>217</v>
      </c>
    </row>
    <row r="92" spans="10:10">
      <c r="J92" s="86" t="s">
        <v>218</v>
      </c>
    </row>
    <row r="93" spans="10:10">
      <c r="J93" s="86" t="s">
        <v>219</v>
      </c>
    </row>
    <row r="94" spans="10:10">
      <c r="J94" s="86" t="s">
        <v>220</v>
      </c>
    </row>
    <row r="95" spans="10:10">
      <c r="J95" s="86" t="s">
        <v>221</v>
      </c>
    </row>
    <row r="96" spans="10:10">
      <c r="J96" s="86" t="s">
        <v>222</v>
      </c>
    </row>
    <row r="97" spans="10:10">
      <c r="J97" s="86" t="s">
        <v>223</v>
      </c>
    </row>
    <row r="98" spans="10:10">
      <c r="J98" s="86" t="s">
        <v>224</v>
      </c>
    </row>
    <row r="99" spans="10:10">
      <c r="J99" s="86" t="s">
        <v>225</v>
      </c>
    </row>
    <row r="100" spans="10:10">
      <c r="J100" s="86" t="s">
        <v>226</v>
      </c>
    </row>
    <row r="101" spans="10:10">
      <c r="J101" s="86" t="s">
        <v>227</v>
      </c>
    </row>
    <row r="102" spans="10:10">
      <c r="J102" s="86" t="s">
        <v>228</v>
      </c>
    </row>
    <row r="103" spans="10:10">
      <c r="J103" s="86" t="s">
        <v>229</v>
      </c>
    </row>
    <row r="104" spans="10:10">
      <c r="J104" s="86" t="s">
        <v>230</v>
      </c>
    </row>
    <row r="105" spans="10:10">
      <c r="J105" s="86" t="s">
        <v>231</v>
      </c>
    </row>
    <row r="106" spans="10:10">
      <c r="J106" s="86" t="s">
        <v>232</v>
      </c>
    </row>
    <row r="107" spans="10:10">
      <c r="J107" s="86" t="s">
        <v>233</v>
      </c>
    </row>
    <row r="108" spans="10:10">
      <c r="J108" s="86" t="s">
        <v>234</v>
      </c>
    </row>
    <row r="109" spans="10:10">
      <c r="J109" s="86" t="s">
        <v>235</v>
      </c>
    </row>
    <row r="110" spans="10:10">
      <c r="J110" s="86" t="s">
        <v>236</v>
      </c>
    </row>
    <row r="111" spans="10:10">
      <c r="J111" s="86" t="s">
        <v>87</v>
      </c>
    </row>
    <row r="112" spans="10:10">
      <c r="J112" s="86" t="s">
        <v>237</v>
      </c>
    </row>
    <row r="113" spans="10:10">
      <c r="J113" s="86" t="s">
        <v>238</v>
      </c>
    </row>
    <row r="114" spans="10:10">
      <c r="J114" s="86" t="s">
        <v>239</v>
      </c>
    </row>
    <row r="115" spans="10:10">
      <c r="J115" s="86" t="s">
        <v>240</v>
      </c>
    </row>
    <row r="116" spans="10:10">
      <c r="J116" s="86" t="s">
        <v>241</v>
      </c>
    </row>
    <row r="117" spans="10:10">
      <c r="J117" s="86" t="s">
        <v>242</v>
      </c>
    </row>
    <row r="118" spans="10:10">
      <c r="J118" s="86" t="s">
        <v>243</v>
      </c>
    </row>
    <row r="119" spans="10:10">
      <c r="J119" s="86" t="s">
        <v>244</v>
      </c>
    </row>
    <row r="120" spans="10:10">
      <c r="J120" s="86" t="s">
        <v>245</v>
      </c>
    </row>
    <row r="121" spans="10:10">
      <c r="J121" s="86" t="s">
        <v>246</v>
      </c>
    </row>
    <row r="122" spans="10:10">
      <c r="J122" s="86" t="s">
        <v>247</v>
      </c>
    </row>
    <row r="123" spans="10:10">
      <c r="J123" s="86" t="s">
        <v>248</v>
      </c>
    </row>
    <row r="124" spans="10:10">
      <c r="J124" s="86" t="s">
        <v>249</v>
      </c>
    </row>
    <row r="125" spans="10:10">
      <c r="J125" s="86" t="s">
        <v>250</v>
      </c>
    </row>
    <row r="126" spans="10:10">
      <c r="J126" s="86" t="s">
        <v>251</v>
      </c>
    </row>
    <row r="127" spans="10:10">
      <c r="J127" s="86" t="s">
        <v>252</v>
      </c>
    </row>
    <row r="128" spans="10:10">
      <c r="J128" s="86" t="s">
        <v>253</v>
      </c>
    </row>
    <row r="129" spans="10:10">
      <c r="J129" s="86" t="s">
        <v>254</v>
      </c>
    </row>
    <row r="130" spans="10:10">
      <c r="J130" s="86" t="s">
        <v>255</v>
      </c>
    </row>
    <row r="131" spans="10:10">
      <c r="J131" s="86" t="s">
        <v>256</v>
      </c>
    </row>
    <row r="132" spans="10:10">
      <c r="J132" s="86" t="s">
        <v>257</v>
      </c>
    </row>
    <row r="133" spans="10:10">
      <c r="J133" s="86" t="s">
        <v>258</v>
      </c>
    </row>
    <row r="134" spans="10:10">
      <c r="J134" s="86" t="s">
        <v>259</v>
      </c>
    </row>
    <row r="135" spans="10:10">
      <c r="J135" s="86" t="s">
        <v>260</v>
      </c>
    </row>
    <row r="136" spans="10:10">
      <c r="J136" s="86" t="s">
        <v>261</v>
      </c>
    </row>
    <row r="137" spans="10:10">
      <c r="J137" s="86" t="s">
        <v>262</v>
      </c>
    </row>
    <row r="138" spans="10:10">
      <c r="J138" s="86" t="s">
        <v>263</v>
      </c>
    </row>
    <row r="139" spans="10:10">
      <c r="J139" s="86" t="s">
        <v>264</v>
      </c>
    </row>
    <row r="140" spans="10:10">
      <c r="J140" s="86" t="s">
        <v>265</v>
      </c>
    </row>
    <row r="141" spans="10:10">
      <c r="J141" s="86" t="s">
        <v>266</v>
      </c>
    </row>
    <row r="142" spans="10:10">
      <c r="J142" s="86" t="s">
        <v>267</v>
      </c>
    </row>
    <row r="143" spans="10:10">
      <c r="J143" s="86" t="s">
        <v>268</v>
      </c>
    </row>
    <row r="144" spans="10:10">
      <c r="J144" s="395"/>
    </row>
  </sheetData>
  <mergeCells count="2">
    <mergeCell ref="B3:H3"/>
    <mergeCell ref="B6:H6"/>
  </mergeCells>
  <phoneticPr fontId="32"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r:id="rId1"/>
  <headerFooter>
    <oddFooter>&amp;L&amp;"Calibri,Italic"&amp;8&amp;F: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1"/>
  <sheetViews>
    <sheetView showGridLines="0" workbookViewId="0">
      <pane ySplit="2" topLeftCell="A16" activePane="bottomLeft" state="frozen"/>
      <selection activeCell="E22" sqref="E22"/>
      <selection pane="bottomLeft" activeCell="E22" sqref="E22:I22"/>
    </sheetView>
  </sheetViews>
  <sheetFormatPr defaultColWidth="11" defaultRowHeight="15"/>
  <cols>
    <col min="1" max="1" width="1.28515625" customWidth="1"/>
    <col min="2" max="2" width="7.140625" customWidth="1"/>
    <col min="3" max="3" width="8.85546875" customWidth="1"/>
    <col min="4" max="4" width="7" customWidth="1"/>
    <col min="5" max="5" width="16.42578125" customWidth="1"/>
    <col min="6" max="6" width="10.85546875" customWidth="1"/>
    <col min="7" max="7" width="15.42578125" customWidth="1"/>
    <col min="8" max="8" width="11.85546875" customWidth="1"/>
    <col min="9" max="9" width="4.7109375" customWidth="1"/>
    <col min="10" max="10" width="14.140625" customWidth="1"/>
    <col min="11" max="11" width="7.7109375" customWidth="1"/>
    <col min="12" max="12" width="3.28515625" customWidth="1"/>
    <col min="13" max="13" width="16.85546875" customWidth="1"/>
    <col min="14" max="14" width="2.5703125" style="36" customWidth="1"/>
    <col min="15" max="15" width="3" style="36" customWidth="1"/>
    <col min="16" max="16" width="2.5703125" customWidth="1"/>
    <col min="17" max="17" width="8.7109375" customWidth="1"/>
    <col min="18" max="18" width="13.7109375" customWidth="1"/>
    <col min="19" max="19" width="11.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27" customHeight="1">
      <c r="A1" s="3"/>
      <c r="B1" s="3"/>
      <c r="C1" s="3"/>
      <c r="D1" s="3"/>
      <c r="E1" s="3"/>
      <c r="F1" s="3"/>
      <c r="G1" s="3"/>
      <c r="H1" s="3"/>
      <c r="I1" s="3"/>
      <c r="J1" s="3"/>
      <c r="K1" s="3"/>
      <c r="L1" s="3"/>
      <c r="M1" s="3"/>
    </row>
    <row r="2" spans="1:15" ht="23.25" customHeight="1">
      <c r="A2" s="3"/>
      <c r="B2" s="521" t="str">
        <f>'Grant Detail'!B3:J3</f>
        <v>Dashboard:  Ghana - HIV / AIDS  (PPAG)</v>
      </c>
      <c r="C2" s="521"/>
      <c r="D2" s="521"/>
      <c r="E2" s="521"/>
      <c r="F2" s="521"/>
      <c r="G2" s="521"/>
      <c r="H2" s="521"/>
      <c r="I2" s="521"/>
      <c r="J2" s="521"/>
      <c r="K2" s="521"/>
      <c r="L2" s="521"/>
      <c r="M2" s="521"/>
    </row>
    <row r="3" spans="1:15" ht="15.75" customHeight="1">
      <c r="A3" s="3"/>
      <c r="B3" s="221"/>
      <c r="C3" s="221"/>
      <c r="D3" s="221"/>
      <c r="E3" s="221"/>
      <c r="F3" s="221"/>
      <c r="G3" s="221"/>
      <c r="H3" s="221"/>
      <c r="I3" s="221"/>
      <c r="J3" s="221"/>
      <c r="K3" s="222"/>
      <c r="L3" s="222"/>
      <c r="M3" s="3"/>
    </row>
    <row r="4" spans="1:15" ht="21">
      <c r="G4" s="455" t="s">
        <v>95</v>
      </c>
    </row>
    <row r="5" spans="1:15">
      <c r="B5" s="522" t="s">
        <v>289</v>
      </c>
      <c r="C5" s="522"/>
      <c r="D5" s="522"/>
      <c r="E5" s="522"/>
      <c r="F5" s="522"/>
      <c r="G5" s="522"/>
      <c r="H5" s="522"/>
      <c r="I5" s="522"/>
      <c r="J5" s="522"/>
      <c r="K5" s="522"/>
      <c r="L5" s="522"/>
      <c r="M5" s="522"/>
      <c r="N5" s="522"/>
      <c r="O5" s="522"/>
    </row>
    <row r="7" spans="1:15">
      <c r="B7" s="523" t="s">
        <v>279</v>
      </c>
      <c r="C7" s="524"/>
      <c r="D7" s="525"/>
      <c r="E7" s="523" t="s">
        <v>280</v>
      </c>
      <c r="F7" s="524"/>
      <c r="G7" s="524"/>
      <c r="H7" s="524"/>
      <c r="I7" s="525"/>
      <c r="J7" s="523" t="s">
        <v>281</v>
      </c>
      <c r="K7" s="524"/>
      <c r="L7" s="525"/>
      <c r="M7" s="523" t="s">
        <v>341</v>
      </c>
      <c r="N7" s="524"/>
      <c r="O7" s="525"/>
    </row>
    <row r="8" spans="1:15" ht="92.25" customHeight="1">
      <c r="B8" s="532" t="str">
        <f>+'Data Entry'!B27</f>
        <v>F1: Budget and disbursements by Global Fund</v>
      </c>
      <c r="C8" s="533"/>
      <c r="D8" s="534"/>
      <c r="E8" s="529" t="s">
        <v>392</v>
      </c>
      <c r="F8" s="530"/>
      <c r="G8" s="530"/>
      <c r="H8" s="530"/>
      <c r="I8" s="531"/>
      <c r="J8" s="518" t="s">
        <v>342</v>
      </c>
      <c r="K8" s="519"/>
      <c r="L8" s="520"/>
      <c r="M8" s="518" t="s">
        <v>379</v>
      </c>
      <c r="N8" s="519"/>
      <c r="O8" s="520"/>
    </row>
    <row r="9" spans="1:15" ht="117.75" customHeight="1">
      <c r="B9" s="532" t="str">
        <f>+'Data Entry'!B36</f>
        <v>F2: Budget and actual expenditures by Grant Objective</v>
      </c>
      <c r="C9" s="533"/>
      <c r="D9" s="534"/>
      <c r="E9" s="535" t="s">
        <v>3</v>
      </c>
      <c r="F9" s="536"/>
      <c r="G9" s="536"/>
      <c r="H9" s="536"/>
      <c r="I9" s="537"/>
      <c r="J9" s="518" t="s">
        <v>344</v>
      </c>
      <c r="K9" s="519"/>
      <c r="L9" s="520"/>
      <c r="M9" s="518" t="s">
        <v>379</v>
      </c>
      <c r="N9" s="519"/>
      <c r="O9" s="520"/>
    </row>
    <row r="10" spans="1:15" ht="253.5" customHeight="1">
      <c r="B10" s="538" t="str">
        <f>+'Data Entry'!B49</f>
        <v>F3: Disbursements and expenditures</v>
      </c>
      <c r="C10" s="539"/>
      <c r="D10" s="540"/>
      <c r="E10" s="544" t="s">
        <v>2</v>
      </c>
      <c r="F10" s="545"/>
      <c r="G10" s="545"/>
      <c r="H10" s="545"/>
      <c r="I10" s="546"/>
      <c r="J10" s="526" t="s">
        <v>393</v>
      </c>
      <c r="K10" s="527"/>
      <c r="L10" s="528"/>
      <c r="M10" s="526" t="s">
        <v>343</v>
      </c>
      <c r="N10" s="527"/>
      <c r="O10" s="528"/>
    </row>
    <row r="11" spans="1:15" ht="68.25" customHeight="1">
      <c r="B11" s="452"/>
      <c r="C11" s="453"/>
      <c r="D11" s="454"/>
      <c r="E11" s="541" t="s">
        <v>1</v>
      </c>
      <c r="F11" s="542"/>
      <c r="G11" s="542"/>
      <c r="H11" s="542"/>
      <c r="I11" s="543"/>
      <c r="J11" s="431"/>
      <c r="K11" s="432"/>
      <c r="L11" s="433"/>
      <c r="M11" s="431"/>
      <c r="N11" s="432"/>
      <c r="O11" s="433"/>
    </row>
    <row r="12" spans="1:15" ht="236.25" customHeight="1">
      <c r="B12" s="538" t="str">
        <f>+'Data Entry'!B58</f>
        <v>F4: Latest PR reporting and disbursement cycle</v>
      </c>
      <c r="C12" s="545"/>
      <c r="D12" s="546"/>
      <c r="E12" s="544" t="s">
        <v>4</v>
      </c>
      <c r="F12" s="545"/>
      <c r="G12" s="545"/>
      <c r="H12" s="545"/>
      <c r="I12" s="546"/>
      <c r="J12" s="526" t="s">
        <v>394</v>
      </c>
      <c r="K12" s="527"/>
      <c r="L12" s="528"/>
      <c r="M12" s="526" t="s">
        <v>284</v>
      </c>
      <c r="N12" s="527"/>
      <c r="O12" s="528"/>
    </row>
    <row r="13" spans="1:15" s="19" customFormat="1" ht="114" customHeight="1">
      <c r="B13" s="552"/>
      <c r="C13" s="552"/>
      <c r="D13" s="552"/>
      <c r="E13" s="515" t="s">
        <v>0</v>
      </c>
      <c r="F13" s="516"/>
      <c r="G13" s="516"/>
      <c r="H13" s="516"/>
      <c r="I13" s="516"/>
      <c r="J13" s="514"/>
      <c r="K13" s="514"/>
      <c r="L13" s="514"/>
      <c r="M13" s="514"/>
      <c r="N13" s="514"/>
      <c r="O13" s="514"/>
    </row>
    <row r="14" spans="1:15" s="19" customFormat="1">
      <c r="B14" s="551"/>
      <c r="C14" s="551"/>
      <c r="D14" s="551"/>
      <c r="E14" s="517"/>
      <c r="F14" s="517"/>
      <c r="G14" s="517"/>
      <c r="H14" s="517"/>
      <c r="I14" s="517"/>
      <c r="J14" s="517"/>
      <c r="K14" s="517"/>
      <c r="L14" s="517"/>
      <c r="M14" s="517"/>
      <c r="N14" s="517"/>
      <c r="O14" s="517"/>
    </row>
    <row r="15" spans="1:15" s="19" customFormat="1">
      <c r="B15" s="551"/>
      <c r="C15" s="551"/>
      <c r="D15" s="551"/>
      <c r="E15" s="547"/>
      <c r="F15" s="547"/>
      <c r="G15" s="547"/>
      <c r="H15" s="547"/>
      <c r="I15" s="547"/>
      <c r="J15" s="517"/>
      <c r="K15" s="517"/>
      <c r="L15" s="517"/>
      <c r="M15" s="517"/>
      <c r="N15" s="517"/>
      <c r="O15" s="517"/>
    </row>
    <row r="16" spans="1:15" s="19" customFormat="1">
      <c r="B16" s="551"/>
      <c r="C16" s="551"/>
      <c r="D16" s="551"/>
      <c r="E16" s="547"/>
      <c r="F16" s="547"/>
      <c r="G16" s="547"/>
      <c r="H16" s="547"/>
      <c r="I16" s="547"/>
      <c r="J16" s="517"/>
      <c r="K16" s="517"/>
      <c r="L16" s="517"/>
      <c r="M16" s="517"/>
      <c r="N16" s="517"/>
      <c r="O16" s="517"/>
    </row>
    <row r="17" spans="2:15">
      <c r="B17" s="522" t="s">
        <v>290</v>
      </c>
      <c r="C17" s="522"/>
      <c r="D17" s="522"/>
      <c r="E17" s="522"/>
      <c r="F17" s="522"/>
      <c r="G17" s="522"/>
      <c r="H17" s="522"/>
      <c r="I17" s="522"/>
      <c r="J17" s="522"/>
      <c r="K17" s="522"/>
      <c r="L17" s="522"/>
      <c r="M17" s="522"/>
      <c r="N17" s="522"/>
      <c r="O17" s="522"/>
    </row>
    <row r="18" spans="2:15">
      <c r="B18" s="429"/>
      <c r="C18" s="429"/>
      <c r="D18" s="429"/>
      <c r="E18" s="429"/>
      <c r="F18" s="429"/>
      <c r="G18" s="429"/>
      <c r="H18" s="429"/>
      <c r="I18" s="429"/>
      <c r="J18" s="429"/>
      <c r="K18" s="429"/>
      <c r="L18" s="429"/>
      <c r="M18" s="429"/>
      <c r="N18" s="430"/>
      <c r="O18" s="430"/>
    </row>
    <row r="19" spans="2:15">
      <c r="B19" s="553" t="s">
        <v>5</v>
      </c>
      <c r="C19" s="554"/>
      <c r="D19" s="555"/>
      <c r="E19" s="553" t="s">
        <v>280</v>
      </c>
      <c r="F19" s="554"/>
      <c r="G19" s="554"/>
      <c r="H19" s="554"/>
      <c r="I19" s="555"/>
      <c r="J19" s="553" t="s">
        <v>281</v>
      </c>
      <c r="K19" s="554"/>
      <c r="L19" s="555"/>
      <c r="M19" s="553" t="s">
        <v>282</v>
      </c>
      <c r="N19" s="554"/>
      <c r="O19" s="555"/>
    </row>
    <row r="20" spans="2:15" ht="114" customHeight="1">
      <c r="B20" s="532" t="str">
        <f>+'Data Entry'!B69</f>
        <v>M1: Status of Conditions Precedent (CPs) and Time Bound Actions (TBAs)</v>
      </c>
      <c r="C20" s="536"/>
      <c r="D20" s="537"/>
      <c r="E20" s="535" t="s">
        <v>466</v>
      </c>
      <c r="F20" s="536"/>
      <c r="G20" s="536"/>
      <c r="H20" s="536"/>
      <c r="I20" s="537"/>
      <c r="J20" s="518" t="s">
        <v>345</v>
      </c>
      <c r="K20" s="519"/>
      <c r="L20" s="520"/>
      <c r="M20" s="518" t="s">
        <v>346</v>
      </c>
      <c r="N20" s="519"/>
      <c r="O20" s="520"/>
    </row>
    <row r="21" spans="2:15" ht="102.75" customHeight="1">
      <c r="B21" s="532" t="str">
        <f>+'Data Entry'!B76</f>
        <v>M2: Status of key PR management positions</v>
      </c>
      <c r="C21" s="536"/>
      <c r="D21" s="537"/>
      <c r="E21" s="535" t="s">
        <v>395</v>
      </c>
      <c r="F21" s="536"/>
      <c r="G21" s="536"/>
      <c r="H21" s="536"/>
      <c r="I21" s="537"/>
      <c r="J21" s="518" t="s">
        <v>286</v>
      </c>
      <c r="K21" s="519"/>
      <c r="L21" s="520"/>
      <c r="M21" s="518" t="s">
        <v>285</v>
      </c>
      <c r="N21" s="519"/>
      <c r="O21" s="520"/>
    </row>
    <row r="22" spans="2:15" ht="192.75" customHeight="1">
      <c r="B22" s="532" t="str">
        <f>+'Data Entry'!B81</f>
        <v xml:space="preserve">M3: Contractual arrangements (SRs) </v>
      </c>
      <c r="C22" s="536"/>
      <c r="D22" s="537"/>
      <c r="E22" s="518" t="s">
        <v>396</v>
      </c>
      <c r="F22" s="536"/>
      <c r="G22" s="536"/>
      <c r="H22" s="536"/>
      <c r="I22" s="537"/>
      <c r="J22" s="518" t="s">
        <v>347</v>
      </c>
      <c r="K22" s="519"/>
      <c r="L22" s="520"/>
      <c r="M22" s="518" t="s">
        <v>348</v>
      </c>
      <c r="N22" s="519"/>
      <c r="O22" s="520"/>
    </row>
    <row r="23" spans="2:15" ht="78" customHeight="1">
      <c r="B23" s="532" t="str">
        <f>+'Data Entry'!B86</f>
        <v>M4: Number of complete reports received on time, this reporting period</v>
      </c>
      <c r="C23" s="536"/>
      <c r="D23" s="537"/>
      <c r="E23" s="518" t="s">
        <v>389</v>
      </c>
      <c r="F23" s="519"/>
      <c r="G23" s="519"/>
      <c r="H23" s="519"/>
      <c r="I23" s="520"/>
      <c r="J23" s="518" t="s">
        <v>397</v>
      </c>
      <c r="K23" s="519"/>
      <c r="L23" s="520"/>
      <c r="M23" s="518" t="s">
        <v>287</v>
      </c>
      <c r="N23" s="519"/>
      <c r="O23" s="520"/>
    </row>
    <row r="24" spans="2:15" ht="214.5" customHeight="1">
      <c r="B24" s="538" t="str">
        <f>+'Data Entry'!B92</f>
        <v>M5: Budget and Procurement of health products, health equipment, medicines and pharmaceuticals</v>
      </c>
      <c r="C24" s="545"/>
      <c r="D24" s="546"/>
      <c r="E24" s="590" t="s">
        <v>398</v>
      </c>
      <c r="F24" s="591"/>
      <c r="G24" s="591"/>
      <c r="H24" s="591"/>
      <c r="I24" s="592"/>
      <c r="J24" s="526" t="s">
        <v>283</v>
      </c>
      <c r="K24" s="527"/>
      <c r="L24" s="528"/>
      <c r="M24" s="526" t="s">
        <v>288</v>
      </c>
      <c r="N24" s="527"/>
      <c r="O24" s="528"/>
    </row>
    <row r="25" spans="2:15" ht="91.5" customHeight="1">
      <c r="B25" s="587"/>
      <c r="C25" s="588"/>
      <c r="D25" s="589"/>
      <c r="E25" s="587" t="s">
        <v>399</v>
      </c>
      <c r="F25" s="588"/>
      <c r="G25" s="588"/>
      <c r="H25" s="588"/>
      <c r="I25" s="589"/>
      <c r="J25" s="559"/>
      <c r="K25" s="560"/>
      <c r="L25" s="561"/>
      <c r="M25" s="559"/>
      <c r="N25" s="560"/>
      <c r="O25" s="561"/>
    </row>
    <row r="26" spans="2:15" ht="409.6" customHeight="1">
      <c r="B26" s="532" t="str">
        <f>+'Data Entry'!B105</f>
        <v>M6: Difference between current and safety stock</v>
      </c>
      <c r="C26" s="536"/>
      <c r="D26" s="537"/>
      <c r="E26" s="562" t="s">
        <v>400</v>
      </c>
      <c r="F26" s="563"/>
      <c r="G26" s="563"/>
      <c r="H26" s="563"/>
      <c r="I26" s="564"/>
      <c r="J26" s="565" t="s">
        <v>349</v>
      </c>
      <c r="K26" s="568"/>
      <c r="L26" s="569"/>
      <c r="M26" s="565" t="s">
        <v>354</v>
      </c>
      <c r="N26" s="566"/>
      <c r="O26" s="567"/>
    </row>
    <row r="27" spans="2:15">
      <c r="B27" s="434"/>
      <c r="C27" s="434"/>
      <c r="D27" s="434"/>
      <c r="E27" s="434"/>
      <c r="F27" s="434"/>
      <c r="G27" s="434"/>
      <c r="H27" s="434"/>
      <c r="I27" s="434"/>
      <c r="J27" s="434"/>
      <c r="K27" s="434"/>
      <c r="L27" s="434"/>
      <c r="M27" s="434"/>
      <c r="N27" s="435"/>
      <c r="O27" s="435"/>
    </row>
    <row r="28" spans="2:15">
      <c r="B28" s="434"/>
      <c r="C28" s="434"/>
      <c r="D28" s="434"/>
      <c r="E28" s="434"/>
      <c r="F28" s="434"/>
      <c r="G28" s="434"/>
      <c r="H28" s="434"/>
      <c r="I28" s="434"/>
      <c r="J28" s="434"/>
      <c r="K28" s="434"/>
      <c r="L28" s="434"/>
      <c r="M28" s="434"/>
      <c r="N28" s="435"/>
      <c r="O28" s="435"/>
    </row>
    <row r="29" spans="2:15">
      <c r="B29" s="434"/>
      <c r="C29" s="434"/>
      <c r="D29" s="434"/>
      <c r="E29" s="434"/>
      <c r="F29" s="434"/>
      <c r="G29" s="434"/>
      <c r="H29" s="434"/>
      <c r="I29" s="434"/>
      <c r="J29" s="434"/>
      <c r="K29" s="434"/>
      <c r="L29" s="434"/>
      <c r="M29" s="434"/>
      <c r="N29" s="435"/>
      <c r="O29" s="435"/>
    </row>
    <row r="30" spans="2:15">
      <c r="B30" s="436"/>
      <c r="C30" s="434"/>
      <c r="D30" s="434"/>
      <c r="E30" s="434"/>
      <c r="F30" s="434"/>
      <c r="G30" s="434"/>
      <c r="H30" s="434"/>
      <c r="I30" s="434"/>
      <c r="J30" s="434"/>
      <c r="K30" s="434"/>
      <c r="L30" s="434"/>
      <c r="M30" s="434"/>
      <c r="N30" s="435"/>
      <c r="O30" s="435"/>
    </row>
    <row r="31" spans="2:15">
      <c r="B31" s="522" t="s">
        <v>302</v>
      </c>
      <c r="C31" s="522"/>
      <c r="D31" s="522"/>
      <c r="E31" s="522"/>
      <c r="F31" s="522"/>
      <c r="G31" s="522"/>
      <c r="H31" s="522"/>
      <c r="I31" s="522"/>
      <c r="J31" s="522"/>
      <c r="K31" s="522"/>
      <c r="L31" s="522"/>
      <c r="M31" s="522"/>
      <c r="N31" s="522"/>
      <c r="O31" s="522"/>
    </row>
    <row r="32" spans="2:15">
      <c r="B32" s="434"/>
      <c r="C32" s="434"/>
      <c r="D32" s="434"/>
      <c r="E32" s="434"/>
      <c r="F32" s="434"/>
      <c r="G32" s="434"/>
      <c r="H32" s="434"/>
      <c r="I32" s="434"/>
      <c r="J32" s="434"/>
      <c r="K32" s="434"/>
      <c r="L32" s="434"/>
      <c r="M32" s="434"/>
      <c r="N32" s="435"/>
      <c r="O32" s="435"/>
    </row>
    <row r="33" spans="1:15" ht="28.5" customHeight="1">
      <c r="A33" s="242"/>
      <c r="B33" s="579" t="s">
        <v>339</v>
      </c>
      <c r="C33" s="580"/>
      <c r="D33" s="581"/>
      <c r="E33" s="582" t="s">
        <v>450</v>
      </c>
      <c r="F33" s="580"/>
      <c r="G33" s="580"/>
      <c r="H33" s="580"/>
      <c r="I33" s="581"/>
      <c r="J33" s="583" t="s">
        <v>281</v>
      </c>
      <c r="K33" s="580"/>
      <c r="L33" s="581"/>
      <c r="M33" s="583" t="s">
        <v>282</v>
      </c>
      <c r="N33" s="580"/>
      <c r="O33" s="581"/>
    </row>
    <row r="34" spans="1:15" ht="64.5" customHeight="1">
      <c r="A34" s="243"/>
      <c r="B34" s="548" t="s">
        <v>448</v>
      </c>
      <c r="C34" s="549"/>
      <c r="D34" s="550"/>
      <c r="E34" s="584" t="s">
        <v>461</v>
      </c>
      <c r="F34" s="585"/>
      <c r="G34" s="585"/>
      <c r="H34" s="585"/>
      <c r="I34" s="586"/>
      <c r="J34" s="556" t="s">
        <v>441</v>
      </c>
      <c r="K34" s="557"/>
      <c r="L34" s="558"/>
      <c r="M34" s="556" t="s">
        <v>442</v>
      </c>
      <c r="N34" s="557"/>
      <c r="O34" s="558"/>
    </row>
    <row r="35" spans="1:15" ht="99" customHeight="1">
      <c r="A35" s="243"/>
      <c r="B35" s="548" t="s">
        <v>449</v>
      </c>
      <c r="C35" s="549"/>
      <c r="D35" s="550"/>
      <c r="E35" s="584" t="s">
        <v>462</v>
      </c>
      <c r="F35" s="585"/>
      <c r="G35" s="585"/>
      <c r="H35" s="585"/>
      <c r="I35" s="586"/>
      <c r="J35" s="556" t="s">
        <v>441</v>
      </c>
      <c r="K35" s="557"/>
      <c r="L35" s="558"/>
      <c r="M35" s="556" t="s">
        <v>442</v>
      </c>
      <c r="N35" s="557"/>
      <c r="O35" s="558"/>
    </row>
    <row r="36" spans="1:15" ht="76.5" customHeight="1">
      <c r="A36" s="243"/>
      <c r="B36" s="548"/>
      <c r="C36" s="549"/>
      <c r="D36" s="550"/>
      <c r="E36" s="556"/>
      <c r="F36" s="557"/>
      <c r="G36" s="557"/>
      <c r="H36" s="557"/>
      <c r="I36" s="558"/>
      <c r="J36" s="556"/>
      <c r="K36" s="557"/>
      <c r="L36" s="558"/>
      <c r="M36" s="556"/>
      <c r="N36" s="557"/>
      <c r="O36" s="558"/>
    </row>
    <row r="37" spans="1:15" ht="9.75" customHeight="1">
      <c r="A37" s="243"/>
      <c r="B37" s="573"/>
      <c r="C37" s="574"/>
      <c r="D37" s="575"/>
      <c r="E37" s="440"/>
      <c r="F37" s="441"/>
      <c r="G37" s="441"/>
      <c r="H37" s="441"/>
      <c r="I37" s="442"/>
      <c r="J37" s="443"/>
      <c r="K37" s="444"/>
      <c r="L37" s="445"/>
      <c r="M37" s="443"/>
      <c r="N37" s="444"/>
      <c r="O37" s="445"/>
    </row>
    <row r="38" spans="1:15" ht="46.5" customHeight="1">
      <c r="A38" s="243"/>
      <c r="B38" s="548"/>
      <c r="C38" s="549"/>
      <c r="D38" s="550"/>
      <c r="E38" s="556"/>
      <c r="F38" s="602"/>
      <c r="G38" s="602"/>
      <c r="H38" s="602"/>
      <c r="I38" s="603"/>
      <c r="J38" s="556"/>
      <c r="K38" s="557"/>
      <c r="L38" s="558"/>
      <c r="M38" s="437"/>
      <c r="N38" s="438"/>
      <c r="O38" s="439"/>
    </row>
    <row r="39" spans="1:15" ht="69" customHeight="1">
      <c r="A39" s="243"/>
      <c r="B39" s="548" t="s">
        <v>425</v>
      </c>
      <c r="C39" s="549"/>
      <c r="D39" s="550"/>
      <c r="E39" s="584"/>
      <c r="F39" s="585"/>
      <c r="G39" s="585"/>
      <c r="H39" s="585"/>
      <c r="I39" s="586"/>
      <c r="J39" s="556"/>
      <c r="K39" s="557"/>
      <c r="L39" s="558"/>
      <c r="M39" s="556"/>
      <c r="N39" s="557"/>
      <c r="O39" s="558"/>
    </row>
    <row r="40" spans="1:15" ht="64.5" customHeight="1">
      <c r="A40" s="243"/>
      <c r="B40" s="548" t="s">
        <v>426</v>
      </c>
      <c r="C40" s="549"/>
      <c r="D40" s="550"/>
      <c r="E40" s="556"/>
      <c r="F40" s="557"/>
      <c r="G40" s="557"/>
      <c r="H40" s="557"/>
      <c r="I40" s="558"/>
      <c r="J40" s="437"/>
      <c r="K40" s="438"/>
      <c r="L40" s="439"/>
      <c r="M40" s="437"/>
      <c r="N40" s="438"/>
      <c r="O40" s="439"/>
    </row>
    <row r="41" spans="1:15" ht="45" customHeight="1">
      <c r="A41" s="243"/>
      <c r="B41" s="570" t="s">
        <v>427</v>
      </c>
      <c r="C41" s="571"/>
      <c r="D41" s="572"/>
      <c r="E41" s="599"/>
      <c r="F41" s="600"/>
      <c r="G41" s="600"/>
      <c r="H41" s="600"/>
      <c r="I41" s="601"/>
      <c r="J41" s="556"/>
      <c r="K41" s="557"/>
      <c r="L41" s="558"/>
      <c r="M41" s="556"/>
      <c r="N41" s="557"/>
      <c r="O41" s="558"/>
    </row>
    <row r="42" spans="1:15" ht="62.25" customHeight="1">
      <c r="A42" s="243"/>
      <c r="B42" s="570" t="s">
        <v>428</v>
      </c>
      <c r="C42" s="571"/>
      <c r="D42" s="572"/>
      <c r="E42" s="584"/>
      <c r="F42" s="585"/>
      <c r="G42" s="585"/>
      <c r="H42" s="585"/>
      <c r="I42" s="586"/>
      <c r="J42" s="556"/>
      <c r="K42" s="557"/>
      <c r="L42" s="558"/>
      <c r="M42" s="556"/>
      <c r="N42" s="557"/>
      <c r="O42" s="558"/>
    </row>
    <row r="43" spans="1:15" ht="84" customHeight="1">
      <c r="A43" s="243"/>
      <c r="B43" s="570"/>
      <c r="C43" s="571"/>
      <c r="D43" s="572"/>
      <c r="E43" s="556"/>
      <c r="F43" s="557"/>
      <c r="G43" s="557"/>
      <c r="H43" s="557"/>
      <c r="I43" s="558"/>
      <c r="J43" s="437"/>
      <c r="K43" s="438"/>
      <c r="L43" s="439"/>
      <c r="M43" s="437"/>
      <c r="N43" s="438"/>
      <c r="O43" s="439"/>
    </row>
    <row r="44" spans="1:15" ht="45" customHeight="1">
      <c r="A44" s="243"/>
      <c r="B44" s="570"/>
      <c r="C44" s="571"/>
      <c r="D44" s="572"/>
      <c r="E44" s="584"/>
      <c r="F44" s="585"/>
      <c r="G44" s="585"/>
      <c r="H44" s="585"/>
      <c r="I44" s="586"/>
      <c r="J44" s="556"/>
      <c r="K44" s="557"/>
      <c r="L44" s="558"/>
      <c r="M44" s="437"/>
      <c r="N44" s="438"/>
      <c r="O44" s="439"/>
    </row>
    <row r="45" spans="1:15" ht="19.5" customHeight="1">
      <c r="B45" s="593" t="s">
        <v>303</v>
      </c>
      <c r="C45" s="594"/>
      <c r="D45" s="595"/>
      <c r="E45" s="593" t="s">
        <v>280</v>
      </c>
      <c r="F45" s="594"/>
      <c r="G45" s="594"/>
      <c r="H45" s="594"/>
      <c r="I45" s="595"/>
      <c r="J45" s="593" t="s">
        <v>281</v>
      </c>
      <c r="K45" s="594"/>
      <c r="L45" s="595"/>
      <c r="M45" s="593" t="s">
        <v>282</v>
      </c>
      <c r="N45" s="594"/>
      <c r="O45" s="595"/>
    </row>
    <row r="46" spans="1:15" ht="33.75" customHeight="1">
      <c r="B46" s="446"/>
      <c r="C46" s="447"/>
      <c r="D46" s="447"/>
      <c r="E46" s="448"/>
      <c r="F46" s="449"/>
      <c r="G46" s="449"/>
      <c r="H46" s="449"/>
      <c r="I46" s="449"/>
      <c r="J46" s="448"/>
      <c r="K46" s="448"/>
      <c r="L46" s="450"/>
      <c r="M46" s="451"/>
      <c r="N46" s="448"/>
      <c r="O46" s="450"/>
    </row>
    <row r="47" spans="1:15" ht="29.25" customHeight="1">
      <c r="B47" s="596" t="s">
        <v>424</v>
      </c>
      <c r="C47" s="597"/>
      <c r="D47" s="597"/>
      <c r="E47" s="597"/>
      <c r="F47" s="597"/>
      <c r="G47" s="597"/>
      <c r="H47" s="597"/>
      <c r="I47" s="597"/>
      <c r="J47" s="597"/>
      <c r="K47" s="597"/>
      <c r="L47" s="598"/>
      <c r="M47" s="576" t="s">
        <v>291</v>
      </c>
      <c r="N47" s="577"/>
      <c r="O47" s="578"/>
    </row>
    <row r="48" spans="1:15">
      <c r="D48" s="223"/>
    </row>
    <row r="50" spans="4:4">
      <c r="D50" s="223"/>
    </row>
    <row r="51" spans="4:4">
      <c r="D51" s="223"/>
    </row>
  </sheetData>
  <mergeCells count="115">
    <mergeCell ref="B45:D45"/>
    <mergeCell ref="M22:O22"/>
    <mergeCell ref="J38:L38"/>
    <mergeCell ref="M45:O45"/>
    <mergeCell ref="M23:O23"/>
    <mergeCell ref="J34:L34"/>
    <mergeCell ref="M39:O39"/>
    <mergeCell ref="E40:I40"/>
    <mergeCell ref="E41:I41"/>
    <mergeCell ref="J45:L45"/>
    <mergeCell ref="E42:I42"/>
    <mergeCell ref="M42:O42"/>
    <mergeCell ref="J44:L44"/>
    <mergeCell ref="E34:I34"/>
    <mergeCell ref="J35:L35"/>
    <mergeCell ref="M36:O36"/>
    <mergeCell ref="J36:L36"/>
    <mergeCell ref="E43:I43"/>
    <mergeCell ref="E38:I38"/>
    <mergeCell ref="M47:O47"/>
    <mergeCell ref="B31:O31"/>
    <mergeCell ref="B33:D33"/>
    <mergeCell ref="E33:I33"/>
    <mergeCell ref="J33:L33"/>
    <mergeCell ref="M33:O33"/>
    <mergeCell ref="J42:L42"/>
    <mergeCell ref="E44:I44"/>
    <mergeCell ref="B23:D23"/>
    <mergeCell ref="B24:D25"/>
    <mergeCell ref="E24:I24"/>
    <mergeCell ref="E23:I23"/>
    <mergeCell ref="J23:L23"/>
    <mergeCell ref="E25:I25"/>
    <mergeCell ref="B42:D42"/>
    <mergeCell ref="J24:L25"/>
    <mergeCell ref="E45:I45"/>
    <mergeCell ref="B47:L47"/>
    <mergeCell ref="E35:I35"/>
    <mergeCell ref="B39:D39"/>
    <mergeCell ref="B43:D43"/>
    <mergeCell ref="E39:I39"/>
    <mergeCell ref="J39:L39"/>
    <mergeCell ref="B44:D44"/>
    <mergeCell ref="B16:D16"/>
    <mergeCell ref="E19:I19"/>
    <mergeCell ref="E16:I16"/>
    <mergeCell ref="M20:O20"/>
    <mergeCell ref="M41:O41"/>
    <mergeCell ref="M34:O34"/>
    <mergeCell ref="M35:O35"/>
    <mergeCell ref="M24:O25"/>
    <mergeCell ref="E26:I26"/>
    <mergeCell ref="B36:D36"/>
    <mergeCell ref="E36:I36"/>
    <mergeCell ref="B26:D26"/>
    <mergeCell ref="B34:D34"/>
    <mergeCell ref="B35:D35"/>
    <mergeCell ref="M26:O26"/>
    <mergeCell ref="J26:L26"/>
    <mergeCell ref="B41:D41"/>
    <mergeCell ref="J41:L41"/>
    <mergeCell ref="B37:D37"/>
    <mergeCell ref="M21:O21"/>
    <mergeCell ref="B21:D21"/>
    <mergeCell ref="E21:I21"/>
    <mergeCell ref="B22:D22"/>
    <mergeCell ref="E22:I22"/>
    <mergeCell ref="J10:L10"/>
    <mergeCell ref="B10:D10"/>
    <mergeCell ref="E11:I11"/>
    <mergeCell ref="E10:I10"/>
    <mergeCell ref="E15:I15"/>
    <mergeCell ref="B40:D40"/>
    <mergeCell ref="J21:L21"/>
    <mergeCell ref="E20:I20"/>
    <mergeCell ref="B38:D38"/>
    <mergeCell ref="J22:L22"/>
    <mergeCell ref="B20:D20"/>
    <mergeCell ref="B15:D15"/>
    <mergeCell ref="B12:D12"/>
    <mergeCell ref="E12:I12"/>
    <mergeCell ref="E14:I14"/>
    <mergeCell ref="B14:D14"/>
    <mergeCell ref="B13:D13"/>
    <mergeCell ref="J12:L12"/>
    <mergeCell ref="B19:D19"/>
    <mergeCell ref="B17:O17"/>
    <mergeCell ref="J16:L16"/>
    <mergeCell ref="J19:L19"/>
    <mergeCell ref="M19:O19"/>
    <mergeCell ref="M16:O16"/>
    <mergeCell ref="J13:L13"/>
    <mergeCell ref="M13:O13"/>
    <mergeCell ref="E13:I13"/>
    <mergeCell ref="J15:L15"/>
    <mergeCell ref="M15:O15"/>
    <mergeCell ref="J20:L20"/>
    <mergeCell ref="M14:O14"/>
    <mergeCell ref="J14:L14"/>
    <mergeCell ref="B2:M2"/>
    <mergeCell ref="B5:O5"/>
    <mergeCell ref="M8:O8"/>
    <mergeCell ref="J8:L8"/>
    <mergeCell ref="E7:I7"/>
    <mergeCell ref="M12:O12"/>
    <mergeCell ref="B7:D7"/>
    <mergeCell ref="E8:I8"/>
    <mergeCell ref="J7:L7"/>
    <mergeCell ref="M7:O7"/>
    <mergeCell ref="B8:D8"/>
    <mergeCell ref="M9:O9"/>
    <mergeCell ref="B9:D9"/>
    <mergeCell ref="E9:I9"/>
    <mergeCell ref="J9:L9"/>
    <mergeCell ref="M10:O10"/>
  </mergeCells>
  <phoneticPr fontId="32" type="noConversion"/>
  <pageMargins left="0.70866141732283472" right="0.62" top="0.74803149606299213" bottom="0.74803149606299213" header="0.31496062992125984" footer="0.31496062992125984"/>
  <pageSetup paperSize="9" orientation="landscape" r:id="rId1"/>
  <headerFooter alignWithMargins="0">
    <oddFooter>&amp;L&amp;F&amp;C&amp;A&amp;RV1.0          &amp;D</oddFooter>
  </headerFooter>
  <rowBreaks count="2" manualBreakCount="2">
    <brk id="16" max="16383" man="1"/>
    <brk id="2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opLeftCell="C110" zoomScaleNormal="100" workbookViewId="0">
      <selection activeCell="D48" sqref="D48"/>
    </sheetView>
  </sheetViews>
  <sheetFormatPr defaultColWidth="11" defaultRowHeight="15"/>
  <cols>
    <col min="1" max="1" width="16.85546875" customWidth="1"/>
    <col min="2" max="2" width="119.7109375" bestFit="1" customWidth="1"/>
    <col min="3" max="7" width="16" customWidth="1"/>
    <col min="8" max="8" width="17.5703125" customWidth="1"/>
    <col min="9" max="9" width="16.28515625" customWidth="1"/>
    <col min="10" max="10" width="16.85546875" customWidth="1"/>
    <col min="11" max="11" width="16" customWidth="1"/>
    <col min="12" max="12" width="15.28515625" customWidth="1"/>
    <col min="13" max="13" width="16" customWidth="1"/>
    <col min="14" max="14" width="14.28515625" style="36" customWidth="1"/>
    <col min="15" max="15" width="15.5703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460" t="s">
        <v>401</v>
      </c>
      <c r="F1" s="490">
        <v>42212</v>
      </c>
      <c r="G1" s="3"/>
      <c r="H1" s="3"/>
      <c r="I1" s="3"/>
      <c r="J1" s="3"/>
      <c r="K1" s="3"/>
      <c r="L1" s="3"/>
      <c r="M1" s="3"/>
    </row>
    <row r="2" spans="1:13" ht="15.75" customHeight="1">
      <c r="A2" s="3"/>
      <c r="B2" s="668" t="s">
        <v>361</v>
      </c>
      <c r="C2" s="668"/>
      <c r="D2" s="668"/>
      <c r="E2" s="668"/>
      <c r="F2" s="668"/>
      <c r="G2" s="668"/>
      <c r="H2" s="668"/>
      <c r="I2" s="668"/>
      <c r="J2" s="668"/>
      <c r="K2" s="267"/>
      <c r="L2" s="267"/>
      <c r="M2" s="267"/>
    </row>
    <row r="3" spans="1:13" ht="4.5" customHeight="1">
      <c r="A3" s="3"/>
      <c r="B3" s="3"/>
      <c r="C3" s="3"/>
      <c r="D3" s="3"/>
      <c r="E3" s="3"/>
      <c r="F3" s="3"/>
      <c r="G3" s="3"/>
      <c r="H3" s="3"/>
      <c r="I3" s="3"/>
      <c r="J3" s="3"/>
      <c r="K3" s="3"/>
      <c r="L3" s="3"/>
      <c r="M3" s="3"/>
    </row>
    <row r="4" spans="1:13">
      <c r="A4" s="3"/>
      <c r="B4" s="265" t="s">
        <v>33</v>
      </c>
      <c r="C4" s="690" t="s">
        <v>184</v>
      </c>
      <c r="D4" s="691"/>
      <c r="E4" s="662" t="s">
        <v>19</v>
      </c>
      <c r="F4" s="662"/>
      <c r="G4" s="690" t="s">
        <v>390</v>
      </c>
      <c r="H4" s="692"/>
      <c r="I4" s="692"/>
      <c r="J4" s="691"/>
      <c r="K4" s="3"/>
      <c r="L4" s="3"/>
      <c r="M4" s="3"/>
    </row>
    <row r="5" spans="1:13" ht="3" customHeight="1">
      <c r="A5" s="3"/>
      <c r="B5" s="265"/>
      <c r="C5" s="3"/>
      <c r="D5" s="3"/>
      <c r="E5" s="268"/>
      <c r="F5" s="268"/>
      <c r="G5" s="3"/>
      <c r="H5" s="3"/>
      <c r="I5" s="3"/>
      <c r="J5" s="3"/>
      <c r="K5" s="3"/>
      <c r="L5" s="3"/>
      <c r="M5" s="3"/>
    </row>
    <row r="6" spans="1:13">
      <c r="A6" s="3"/>
      <c r="B6" s="265" t="s">
        <v>123</v>
      </c>
      <c r="C6" s="698" t="s">
        <v>408</v>
      </c>
      <c r="D6" s="691"/>
      <c r="E6" s="662" t="s">
        <v>34</v>
      </c>
      <c r="F6" s="662"/>
      <c r="G6" s="467" t="s">
        <v>35</v>
      </c>
      <c r="H6" s="499" t="s">
        <v>447</v>
      </c>
      <c r="I6" s="693">
        <v>1621833</v>
      </c>
      <c r="J6" s="694"/>
      <c r="K6" s="3"/>
      <c r="L6" s="3"/>
      <c r="M6" s="3"/>
    </row>
    <row r="7" spans="1:13" ht="3" customHeight="1">
      <c r="A7" s="3"/>
      <c r="B7" s="265"/>
      <c r="C7" s="3"/>
      <c r="D7" s="3"/>
      <c r="E7" s="268"/>
      <c r="F7" s="268"/>
      <c r="G7" s="468"/>
      <c r="H7" s="265"/>
      <c r="I7" s="3"/>
      <c r="J7" s="3"/>
      <c r="K7" s="3"/>
      <c r="L7" s="3"/>
      <c r="M7" s="3"/>
    </row>
    <row r="8" spans="1:13">
      <c r="A8" s="3"/>
      <c r="B8" s="265" t="s">
        <v>275</v>
      </c>
      <c r="C8" s="690" t="s">
        <v>409</v>
      </c>
      <c r="D8" s="691"/>
      <c r="E8" s="269"/>
      <c r="F8" s="264" t="s">
        <v>325</v>
      </c>
      <c r="G8" s="469" t="s">
        <v>360</v>
      </c>
      <c r="H8" s="264" t="s">
        <v>324</v>
      </c>
      <c r="I8" s="674" t="s">
        <v>360</v>
      </c>
      <c r="J8" s="676"/>
      <c r="K8" s="3"/>
      <c r="L8" s="3"/>
      <c r="M8" s="3"/>
    </row>
    <row r="9" spans="1:13" ht="3" customHeight="1">
      <c r="A9" s="3"/>
      <c r="B9" s="268"/>
      <c r="C9" s="3"/>
      <c r="D9" s="3"/>
      <c r="E9" s="268"/>
      <c r="F9" s="268"/>
      <c r="G9" s="3"/>
      <c r="H9" s="3"/>
      <c r="I9" s="3"/>
      <c r="J9" s="3"/>
      <c r="K9" s="3"/>
      <c r="L9" s="3"/>
      <c r="M9" s="3"/>
    </row>
    <row r="10" spans="1:13">
      <c r="A10" s="3"/>
      <c r="B10" s="265" t="s">
        <v>385</v>
      </c>
      <c r="C10" s="659">
        <v>42186</v>
      </c>
      <c r="D10" s="660"/>
      <c r="E10" s="661" t="s">
        <v>38</v>
      </c>
      <c r="F10" s="673"/>
      <c r="G10" s="674" t="s">
        <v>64</v>
      </c>
      <c r="H10" s="675"/>
      <c r="I10" s="675"/>
      <c r="J10" s="676"/>
      <c r="K10" s="3"/>
      <c r="L10" s="3"/>
      <c r="M10" s="3"/>
    </row>
    <row r="11" spans="1:13" ht="5.25" customHeight="1">
      <c r="A11" s="3"/>
      <c r="B11" s="3"/>
      <c r="C11" s="3"/>
      <c r="D11" s="3"/>
      <c r="E11" s="3"/>
      <c r="F11" s="3"/>
      <c r="G11" s="3"/>
      <c r="H11" s="3"/>
      <c r="I11" s="3"/>
      <c r="J11" s="3"/>
      <c r="K11" s="3"/>
      <c r="L11" s="3"/>
      <c r="M11" s="3"/>
    </row>
    <row r="12" spans="1:13" ht="15" customHeight="1">
      <c r="A12" s="3"/>
      <c r="B12" s="265" t="s">
        <v>36</v>
      </c>
      <c r="C12" s="699" t="s">
        <v>51</v>
      </c>
      <c r="D12" s="699"/>
      <c r="E12" s="661" t="s">
        <v>295</v>
      </c>
      <c r="F12" s="662"/>
      <c r="G12" s="695" t="s">
        <v>463</v>
      </c>
      <c r="H12" s="696"/>
      <c r="I12" s="696"/>
      <c r="J12" s="697"/>
      <c r="K12" s="3"/>
      <c r="L12" s="3"/>
      <c r="M12" s="3"/>
    </row>
    <row r="13" spans="1:13" ht="5.25" customHeight="1">
      <c r="A13" s="3"/>
      <c r="B13" s="3"/>
      <c r="C13" s="3"/>
      <c r="D13" s="3"/>
      <c r="E13" s="3"/>
      <c r="F13" s="3"/>
      <c r="G13" s="3"/>
      <c r="H13" s="3"/>
      <c r="I13" s="3"/>
      <c r="J13" s="3"/>
      <c r="K13" s="3"/>
      <c r="L13" s="3"/>
      <c r="M13" s="3"/>
    </row>
    <row r="14" spans="1:13" ht="15.75" customHeight="1">
      <c r="A14" s="3"/>
      <c r="B14" s="668" t="s">
        <v>7</v>
      </c>
      <c r="C14" s="668"/>
      <c r="D14" s="668"/>
      <c r="E14" s="668"/>
      <c r="F14" s="668"/>
      <c r="G14" s="668"/>
      <c r="H14" s="668"/>
      <c r="I14" s="668"/>
      <c r="J14" s="668"/>
      <c r="K14" s="3"/>
      <c r="L14" s="3"/>
      <c r="M14" s="3"/>
    </row>
    <row r="15" spans="1:13" ht="3" customHeight="1">
      <c r="A15" s="3"/>
      <c r="B15" s="3"/>
      <c r="C15" s="3"/>
      <c r="D15" s="3"/>
      <c r="E15" s="3"/>
      <c r="F15" s="3"/>
      <c r="G15" s="3"/>
      <c r="H15" s="3"/>
      <c r="I15" s="3"/>
      <c r="J15" s="3"/>
      <c r="K15" s="3"/>
      <c r="L15" s="3"/>
      <c r="M15" s="3"/>
    </row>
    <row r="16" spans="1:13">
      <c r="A16" s="3"/>
      <c r="B16" s="265" t="s">
        <v>28</v>
      </c>
      <c r="C16" s="382" t="s">
        <v>112</v>
      </c>
      <c r="D16" s="264" t="s">
        <v>326</v>
      </c>
      <c r="E16" s="504">
        <v>42186</v>
      </c>
      <c r="F16" s="266" t="s">
        <v>15</v>
      </c>
      <c r="G16" s="504">
        <v>42277</v>
      </c>
      <c r="H16" s="661" t="s">
        <v>327</v>
      </c>
      <c r="I16" s="673"/>
      <c r="J16" s="501">
        <v>42307</v>
      </c>
      <c r="K16" s="3"/>
      <c r="L16" s="3"/>
      <c r="M16" s="3"/>
    </row>
    <row r="17" spans="1:35" ht="3" customHeight="1">
      <c r="A17" s="3"/>
      <c r="B17" s="3"/>
      <c r="C17" s="3"/>
      <c r="D17" s="3"/>
      <c r="E17" s="3"/>
      <c r="F17" s="3"/>
      <c r="G17" s="3"/>
      <c r="H17" s="3"/>
      <c r="I17" s="3"/>
      <c r="J17" s="3"/>
      <c r="K17" s="3"/>
      <c r="L17" s="3"/>
      <c r="M17" s="3"/>
    </row>
    <row r="18" spans="1:35">
      <c r="A18" s="3"/>
      <c r="B18" s="672" t="s">
        <v>39</v>
      </c>
      <c r="C18" s="673"/>
      <c r="D18" s="674" t="s">
        <v>446</v>
      </c>
      <c r="E18" s="675"/>
      <c r="F18" s="676"/>
      <c r="G18" s="270"/>
      <c r="H18" s="270"/>
      <c r="I18" s="270"/>
      <c r="J18" s="270"/>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8" t="s">
        <v>350</v>
      </c>
      <c r="C21" s="668"/>
      <c r="D21" s="668"/>
      <c r="E21" s="668"/>
      <c r="F21" s="668"/>
      <c r="G21" s="668"/>
      <c r="H21" s="668"/>
      <c r="I21" s="668"/>
      <c r="J21" s="668"/>
      <c r="K21" s="3"/>
      <c r="L21" s="3"/>
      <c r="M21" s="3"/>
    </row>
    <row r="22" spans="1:35">
      <c r="A22" s="3"/>
      <c r="B22" s="268" t="s">
        <v>8</v>
      </c>
      <c r="C22" s="3"/>
      <c r="D22" s="3"/>
      <c r="E22" s="271"/>
      <c r="F22" s="271"/>
      <c r="G22" s="3"/>
      <c r="H22" s="3"/>
      <c r="I22" s="271"/>
      <c r="J22" s="271"/>
      <c r="K22" s="3"/>
      <c r="L22" s="3"/>
      <c r="M22" s="3"/>
    </row>
    <row r="23" spans="1:35" ht="3" customHeight="1">
      <c r="A23" s="3"/>
      <c r="B23" s="3"/>
      <c r="C23" s="3"/>
      <c r="D23" s="3"/>
      <c r="E23" s="3"/>
      <c r="F23" s="3"/>
      <c r="G23" s="3"/>
      <c r="H23" s="3"/>
      <c r="I23" s="3"/>
      <c r="J23" s="3"/>
      <c r="K23" s="3"/>
      <c r="L23" s="3"/>
      <c r="M23" s="3"/>
    </row>
    <row r="24" spans="1:35" ht="15.75" thickBot="1">
      <c r="A24" s="3"/>
      <c r="B24" s="265" t="s">
        <v>381</v>
      </c>
      <c r="C24" s="369"/>
      <c r="D24" s="662" t="s">
        <v>382</v>
      </c>
      <c r="E24" s="662"/>
      <c r="F24" s="370"/>
      <c r="G24" s="662" t="s">
        <v>383</v>
      </c>
      <c r="H24" s="662"/>
      <c r="I24" s="677"/>
      <c r="J24" s="678"/>
      <c r="K24" s="3"/>
      <c r="L24" s="3"/>
      <c r="M24" s="3"/>
      <c r="N24" s="20"/>
    </row>
    <row r="25" spans="1:35" ht="19.5" thickBot="1">
      <c r="A25" s="3"/>
      <c r="B25" s="87" t="s">
        <v>381</v>
      </c>
      <c r="C25" s="88"/>
      <c r="D25" s="88"/>
      <c r="E25" s="88"/>
      <c r="F25" s="88"/>
      <c r="G25" s="88"/>
      <c r="H25" s="252"/>
      <c r="I25" s="89"/>
      <c r="J25" s="89"/>
      <c r="K25" s="252" t="s">
        <v>328</v>
      </c>
      <c r="L25" s="88"/>
      <c r="M25" s="88"/>
      <c r="N25" s="390"/>
      <c r="O25" s="40"/>
      <c r="AI25" s="44"/>
    </row>
    <row r="26" spans="1:35">
      <c r="A26" s="3"/>
      <c r="B26" s="657" t="s">
        <v>357</v>
      </c>
      <c r="C26" s="658"/>
      <c r="D26" s="404" t="s">
        <v>26</v>
      </c>
      <c r="E26" s="91"/>
      <c r="F26" s="91"/>
      <c r="G26" s="91"/>
      <c r="H26" s="91"/>
      <c r="I26" s="91"/>
      <c r="J26" s="92"/>
      <c r="K26" s="91"/>
      <c r="L26" s="91"/>
      <c r="M26" s="91"/>
      <c r="N26" s="40"/>
      <c r="O26" s="40"/>
      <c r="AI26" s="44"/>
    </row>
    <row r="27" spans="1:35" ht="18.75">
      <c r="A27" s="3"/>
      <c r="B27" s="90" t="s">
        <v>366</v>
      </c>
      <c r="C27" s="91"/>
      <c r="D27" s="91"/>
      <c r="E27" s="91"/>
      <c r="F27" s="91"/>
      <c r="G27" s="91"/>
      <c r="H27" s="91"/>
      <c r="I27" s="91"/>
      <c r="J27" s="92"/>
      <c r="K27" s="91"/>
      <c r="L27" s="91"/>
      <c r="M27" s="91"/>
      <c r="N27" s="40"/>
      <c r="O27" s="40"/>
      <c r="AI27" s="44"/>
    </row>
    <row r="28" spans="1:35" ht="15.75" thickBot="1">
      <c r="A28" s="3"/>
      <c r="B28" s="473" t="s">
        <v>422</v>
      </c>
      <c r="C28" s="458" t="s">
        <v>439</v>
      </c>
      <c r="D28" s="458" t="s">
        <v>440</v>
      </c>
      <c r="E28" s="458" t="s">
        <v>451</v>
      </c>
      <c r="F28" s="458" t="s">
        <v>452</v>
      </c>
      <c r="G28" s="458" t="s">
        <v>453</v>
      </c>
      <c r="H28" s="458" t="s">
        <v>454</v>
      </c>
      <c r="I28" s="458" t="s">
        <v>455</v>
      </c>
      <c r="J28" s="458" t="s">
        <v>456</v>
      </c>
      <c r="K28" s="458" t="s">
        <v>457</v>
      </c>
      <c r="L28" s="458" t="s">
        <v>458</v>
      </c>
      <c r="M28" s="458"/>
      <c r="N28" s="459"/>
    </row>
    <row r="29" spans="1:35" ht="15.75" thickBot="1">
      <c r="A29" s="3"/>
      <c r="B29" s="683"/>
      <c r="C29" s="684"/>
      <c r="D29" s="684"/>
      <c r="E29" s="684"/>
      <c r="F29" s="684"/>
      <c r="G29" s="684"/>
      <c r="H29" s="684"/>
      <c r="I29" s="684"/>
      <c r="J29" s="684"/>
      <c r="K29" s="684"/>
      <c r="L29" s="684"/>
      <c r="M29" s="684"/>
      <c r="N29" s="685"/>
      <c r="P29" s="208"/>
      <c r="Q29" s="209"/>
      <c r="R29" s="210">
        <f>+C33</f>
        <v>275210</v>
      </c>
      <c r="S29" s="208"/>
    </row>
    <row r="30" spans="1:35">
      <c r="A30" s="3"/>
      <c r="B30" s="93" t="s">
        <v>274</v>
      </c>
      <c r="C30" s="350" t="s">
        <v>112</v>
      </c>
      <c r="D30" s="350" t="s">
        <v>113</v>
      </c>
      <c r="E30" s="350" t="s">
        <v>114</v>
      </c>
      <c r="F30" s="350" t="s">
        <v>115</v>
      </c>
      <c r="G30" s="350" t="s">
        <v>127</v>
      </c>
      <c r="H30" s="350" t="s">
        <v>128</v>
      </c>
      <c r="I30" s="350" t="s">
        <v>129</v>
      </c>
      <c r="J30" s="350" t="s">
        <v>130</v>
      </c>
      <c r="K30" s="350" t="s">
        <v>131</v>
      </c>
      <c r="L30" s="350" t="s">
        <v>132</v>
      </c>
      <c r="M30" s="350" t="s">
        <v>133</v>
      </c>
      <c r="N30" s="351" t="s">
        <v>293</v>
      </c>
      <c r="O30" s="352" t="s">
        <v>9</v>
      </c>
      <c r="P30" s="208"/>
      <c r="Q30" s="209"/>
      <c r="R30" s="210">
        <f>+D33</f>
        <v>0</v>
      </c>
      <c r="S30" s="208"/>
    </row>
    <row r="31" spans="1:35">
      <c r="A31" s="3"/>
      <c r="B31" s="261" t="str">
        <f>CONCATENATE("Budget (in ",'Data Entry'!$D$26,")")</f>
        <v>Budget (in $)</v>
      </c>
      <c r="C31" s="359">
        <v>275210</v>
      </c>
      <c r="D31" s="359"/>
      <c r="E31" s="359"/>
      <c r="F31" s="359"/>
      <c r="G31" s="359"/>
      <c r="H31" s="503"/>
      <c r="I31" s="503"/>
      <c r="J31" s="359"/>
      <c r="K31" s="359"/>
      <c r="L31" s="359"/>
      <c r="M31" s="359"/>
      <c r="N31" s="359"/>
      <c r="O31" s="638">
        <f>+SUM(C35:N35)</f>
        <v>2.1276334435521966</v>
      </c>
      <c r="P31" s="208"/>
      <c r="Q31" s="209"/>
      <c r="R31" s="210">
        <f>+E33</f>
        <v>0</v>
      </c>
      <c r="S31" s="208"/>
    </row>
    <row r="32" spans="1:35">
      <c r="A32" s="3"/>
      <c r="B32" s="93" t="str">
        <f>CONCATENATE("Disbursements by GF (in ", $D$26,")")</f>
        <v>Disbursements by GF (in $)</v>
      </c>
      <c r="C32" s="359">
        <v>585546</v>
      </c>
      <c r="D32" s="360"/>
      <c r="E32" s="360"/>
      <c r="F32" s="360"/>
      <c r="G32" s="360"/>
      <c r="H32" s="360"/>
      <c r="I32" s="359"/>
      <c r="J32" s="359"/>
      <c r="K32" s="359"/>
      <c r="L32" s="359"/>
      <c r="M32" s="359"/>
      <c r="N32" s="359"/>
      <c r="O32" s="639"/>
      <c r="P32" s="208"/>
      <c r="Q32" s="209"/>
      <c r="R32" s="210">
        <f>+F33</f>
        <v>0</v>
      </c>
      <c r="S32" s="208"/>
    </row>
    <row r="33" spans="1:35">
      <c r="A33" s="3"/>
      <c r="B33" s="94" t="s">
        <v>371</v>
      </c>
      <c r="C33" s="361">
        <f>+C31</f>
        <v>275210</v>
      </c>
      <c r="D33" s="361">
        <f>IF(AND(D31=0,D32=0),0,+C33+D31)</f>
        <v>0</v>
      </c>
      <c r="E33" s="361">
        <f t="shared" ref="E33:N33" si="0">IF(AND(E31=0,E32=0),0,+D33+E31)</f>
        <v>0</v>
      </c>
      <c r="F33" s="361">
        <f t="shared" si="0"/>
        <v>0</v>
      </c>
      <c r="G33" s="361">
        <f>IF(AND(G31=0,G32=0),0,+F33+G31)</f>
        <v>0</v>
      </c>
      <c r="H33" s="361">
        <f t="shared" si="0"/>
        <v>0</v>
      </c>
      <c r="I33" s="361">
        <f t="shared" si="0"/>
        <v>0</v>
      </c>
      <c r="J33" s="361">
        <f t="shared" si="0"/>
        <v>0</v>
      </c>
      <c r="K33" s="361">
        <f>J33+K31</f>
        <v>0</v>
      </c>
      <c r="L33" s="361">
        <f t="shared" si="0"/>
        <v>0</v>
      </c>
      <c r="M33" s="361">
        <f t="shared" si="0"/>
        <v>0</v>
      </c>
      <c r="N33" s="361">
        <f t="shared" si="0"/>
        <v>0</v>
      </c>
      <c r="O33" s="639"/>
      <c r="P33" s="344"/>
      <c r="Q33" s="209"/>
      <c r="R33" s="210">
        <f>+G33</f>
        <v>0</v>
      </c>
      <c r="S33" s="208"/>
    </row>
    <row r="34" spans="1:35" ht="15.75" thickBot="1">
      <c r="A34" s="3"/>
      <c r="B34" s="95" t="s">
        <v>372</v>
      </c>
      <c r="C34" s="362">
        <f>C32</f>
        <v>585546</v>
      </c>
      <c r="D34" s="362"/>
      <c r="E34" s="362"/>
      <c r="F34" s="361"/>
      <c r="G34" s="362"/>
      <c r="H34" s="362"/>
      <c r="I34" s="362"/>
      <c r="J34" s="362"/>
      <c r="K34" s="362"/>
      <c r="L34" s="362"/>
      <c r="M34" s="362"/>
      <c r="N34" s="362">
        <f t="shared" ref="N34" si="1">IF(AND(N31=0,N32=0),0,+M34+N32)</f>
        <v>0</v>
      </c>
      <c r="O34" s="640"/>
      <c r="P34" s="344"/>
      <c r="Q34" s="209"/>
      <c r="R34" s="210">
        <f>+H33</f>
        <v>0</v>
      </c>
      <c r="S34" s="208"/>
    </row>
    <row r="35" spans="1:35">
      <c r="A35" s="3"/>
      <c r="B35" s="3"/>
      <c r="C35" s="325">
        <f>+IF(AND(C30=$C$16,C33&lt;&gt;0),C34/C33,0)</f>
        <v>2.1276334435521966</v>
      </c>
      <c r="D35" s="325">
        <f t="shared" ref="D35:N35" si="2">+IF(AND(D30=$C$16,D33&lt;&gt;0),D34/D33,0)</f>
        <v>0</v>
      </c>
      <c r="E35" s="325">
        <f t="shared" si="2"/>
        <v>0</v>
      </c>
      <c r="F35" s="325">
        <f t="shared" si="2"/>
        <v>0</v>
      </c>
      <c r="G35" s="325">
        <f t="shared" si="2"/>
        <v>0</v>
      </c>
      <c r="H35" s="325">
        <f t="shared" si="2"/>
        <v>0</v>
      </c>
      <c r="I35" s="325">
        <f t="shared" si="2"/>
        <v>0</v>
      </c>
      <c r="J35" s="325">
        <f t="shared" si="2"/>
        <v>0</v>
      </c>
      <c r="K35" s="325">
        <f t="shared" si="2"/>
        <v>0</v>
      </c>
      <c r="L35" s="325">
        <f t="shared" si="2"/>
        <v>0</v>
      </c>
      <c r="M35" s="325">
        <f t="shared" si="2"/>
        <v>0</v>
      </c>
      <c r="N35" s="325">
        <f t="shared" si="2"/>
        <v>0</v>
      </c>
      <c r="O35" s="272"/>
      <c r="P35" s="211"/>
      <c r="Q35" s="212"/>
      <c r="R35" s="210">
        <f>+I33</f>
        <v>0</v>
      </c>
      <c r="S35" s="208"/>
    </row>
    <row r="36" spans="1:35" ht="18.75">
      <c r="A36" s="3"/>
      <c r="B36" s="90" t="s">
        <v>365</v>
      </c>
      <c r="C36" s="3"/>
      <c r="D36" s="3"/>
      <c r="E36" s="334"/>
      <c r="F36" s="3"/>
      <c r="G36" s="249"/>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73" t="s">
        <v>384</v>
      </c>
      <c r="C38" s="374" t="str">
        <f>CONCATENATE("Cumulative Budget (in ",'Data Entry'!$D$26,")")</f>
        <v>Cumulative Budget (in $)</v>
      </c>
      <c r="D38" s="375" t="str">
        <f>CONCATENATE("Cumulative Expenditures (in ",'Data Entry'!$D$26,")")</f>
        <v>Cumulative Expenditures (in $)</v>
      </c>
      <c r="E38" s="258"/>
      <c r="F38" s="479" t="s">
        <v>432</v>
      </c>
      <c r="G38" s="3"/>
      <c r="H38" s="3"/>
      <c r="I38" s="3"/>
      <c r="J38" s="100"/>
      <c r="K38" s="42"/>
      <c r="N38"/>
      <c r="O38"/>
      <c r="AE38" s="20"/>
      <c r="AF38" s="36"/>
    </row>
    <row r="39" spans="1:35" ht="32.25" customHeight="1">
      <c r="A39" s="3"/>
      <c r="B39" s="376" t="s">
        <v>468</v>
      </c>
      <c r="C39" s="371"/>
      <c r="D39" s="377">
        <v>40516.550000000003</v>
      </c>
      <c r="E39" s="273"/>
      <c r="F39" s="480"/>
      <c r="G39" s="345"/>
      <c r="H39" s="3"/>
      <c r="I39" s="3"/>
      <c r="J39" s="101"/>
      <c r="K39" s="43"/>
      <c r="N39"/>
      <c r="O39"/>
      <c r="AE39" s="20"/>
      <c r="AF39" s="36"/>
    </row>
    <row r="40" spans="1:35" ht="30.75" customHeight="1">
      <c r="A40" s="3"/>
      <c r="B40" s="376" t="s">
        <v>449</v>
      </c>
      <c r="C40" s="498">
        <v>275210</v>
      </c>
      <c r="D40" s="377">
        <f>163796.53</f>
        <v>163796.53</v>
      </c>
      <c r="E40" s="15"/>
      <c r="F40" s="481"/>
      <c r="G40" s="345"/>
      <c r="H40" s="3"/>
      <c r="I40" s="3"/>
      <c r="J40" s="3"/>
      <c r="K40" s="43"/>
      <c r="N40"/>
      <c r="O40"/>
      <c r="AE40" s="20"/>
      <c r="AF40" s="36"/>
    </row>
    <row r="41" spans="1:35">
      <c r="A41" s="3"/>
      <c r="B41" s="378"/>
      <c r="C41" s="372"/>
      <c r="D41" s="377"/>
      <c r="E41" s="15"/>
      <c r="F41" s="482"/>
      <c r="G41" s="3"/>
      <c r="H41" s="3"/>
      <c r="I41" s="3"/>
      <c r="J41" s="3"/>
      <c r="K41" s="43"/>
      <c r="N41"/>
      <c r="O41"/>
      <c r="AE41" s="20"/>
      <c r="AF41" s="36"/>
    </row>
    <row r="42" spans="1:35" ht="15" customHeight="1">
      <c r="A42" s="3"/>
      <c r="B42" s="376"/>
      <c r="C42" s="371"/>
      <c r="D42" s="377"/>
      <c r="E42" s="15"/>
      <c r="F42" s="483"/>
      <c r="G42" s="3"/>
      <c r="H42" s="3"/>
      <c r="I42" s="3"/>
      <c r="J42" s="3"/>
      <c r="K42" s="20"/>
      <c r="N42"/>
      <c r="O42"/>
      <c r="AE42" s="20"/>
      <c r="AF42" s="36"/>
    </row>
    <row r="43" spans="1:35">
      <c r="A43" s="3"/>
      <c r="B43" s="378"/>
      <c r="C43" s="372"/>
      <c r="D43" s="377"/>
      <c r="E43" s="15"/>
      <c r="F43" s="484"/>
      <c r="G43" s="3"/>
      <c r="H43" s="3"/>
      <c r="I43" s="3"/>
      <c r="J43" s="3"/>
      <c r="K43" s="20"/>
      <c r="N43"/>
      <c r="O43"/>
      <c r="AE43" s="20"/>
      <c r="AF43" s="36"/>
    </row>
    <row r="44" spans="1:35">
      <c r="A44" s="3"/>
      <c r="B44" s="378"/>
      <c r="C44" s="372"/>
      <c r="D44" s="377"/>
      <c r="E44" s="15"/>
      <c r="F44" s="485"/>
      <c r="G44" s="3"/>
      <c r="H44" s="3"/>
      <c r="I44" s="3"/>
      <c r="J44" s="3"/>
      <c r="K44" s="20"/>
      <c r="N44"/>
      <c r="O44"/>
      <c r="AE44" s="20"/>
      <c r="AF44" s="36"/>
    </row>
    <row r="45" spans="1:35">
      <c r="A45" s="3"/>
      <c r="B45" s="378"/>
      <c r="C45" s="372"/>
      <c r="D45" s="377"/>
      <c r="E45" s="15"/>
      <c r="F45" s="486"/>
      <c r="G45" s="15"/>
      <c r="H45" s="15"/>
      <c r="I45" s="15"/>
      <c r="J45" s="15"/>
      <c r="K45" s="20"/>
      <c r="N45"/>
      <c r="O45"/>
      <c r="AE45" s="36"/>
      <c r="AF45" s="36"/>
    </row>
    <row r="46" spans="1:35" ht="15.75" thickBot="1">
      <c r="A46" s="3"/>
      <c r="B46" s="379"/>
      <c r="C46" s="371"/>
      <c r="D46" s="377"/>
      <c r="E46" s="15"/>
      <c r="F46" s="15"/>
      <c r="G46" s="15"/>
      <c r="H46" s="15"/>
      <c r="I46" s="15"/>
      <c r="J46" s="15"/>
      <c r="K46" s="20"/>
      <c r="N46"/>
      <c r="O46"/>
      <c r="AE46" s="36"/>
      <c r="AF46" s="36"/>
    </row>
    <row r="47" spans="1:35" ht="15.75" thickBot="1">
      <c r="A47" s="3"/>
      <c r="B47" s="380" t="s">
        <v>66</v>
      </c>
      <c r="C47" s="381">
        <f>SUM(C40:C46)</f>
        <v>275210</v>
      </c>
      <c r="D47" s="381">
        <f>SUM(D40:D46)</f>
        <v>163796.53</v>
      </c>
      <c r="E47" s="272"/>
      <c r="F47" s="649" t="str">
        <f ca="1">+IF((ROUND(C47,0)=ROUND(OFFSET(B33,0,RIGHT('Data Entry'!$C$16,LEN('Data Entry'!$C$16)-1),1,1),0)),"OK: Data match","Warning:  Cumulative Budget data do not match")</f>
        <v>OK: Data match</v>
      </c>
      <c r="G47" s="650"/>
      <c r="H47" s="650"/>
      <c r="I47" s="651"/>
      <c r="J47" s="202"/>
      <c r="K47" s="202"/>
      <c r="L47" s="202"/>
      <c r="M47" s="211"/>
      <c r="N47" s="212"/>
      <c r="O47" s="210"/>
      <c r="P47" s="208"/>
      <c r="AE47" s="36"/>
      <c r="AF47" s="36"/>
    </row>
    <row r="48" spans="1:35">
      <c r="A48" s="3"/>
      <c r="B48" s="3"/>
      <c r="C48" s="202"/>
      <c r="D48" s="508">
        <f>D47/C47</f>
        <v>0.59516925257076414</v>
      </c>
      <c r="E48" s="255"/>
      <c r="F48" s="202"/>
      <c r="G48" s="202"/>
      <c r="H48" s="202"/>
      <c r="I48" s="202"/>
      <c r="J48" s="202"/>
      <c r="K48" s="202"/>
      <c r="L48" s="202"/>
      <c r="M48" s="202"/>
      <c r="N48" s="202"/>
      <c r="O48" s="202"/>
      <c r="P48" s="211"/>
      <c r="Q48" s="212"/>
      <c r="R48" s="210"/>
      <c r="S48" s="208"/>
    </row>
    <row r="49" spans="1:35" ht="18.75">
      <c r="A49" s="3"/>
      <c r="B49" s="90" t="s">
        <v>364</v>
      </c>
      <c r="C49" s="3"/>
      <c r="D49" s="3"/>
      <c r="E49" s="3"/>
      <c r="F49" s="3"/>
      <c r="G49" s="3"/>
      <c r="H49" s="3"/>
      <c r="I49" s="3"/>
      <c r="J49" s="3"/>
      <c r="K49" s="3"/>
      <c r="L49" s="3"/>
      <c r="M49" s="3"/>
      <c r="P49" s="208"/>
      <c r="Q49" s="209"/>
      <c r="R49" s="210">
        <f>+J33</f>
        <v>0</v>
      </c>
      <c r="S49" s="208"/>
    </row>
    <row r="50" spans="1:35" ht="15.75" thickBot="1">
      <c r="A50" s="3"/>
      <c r="B50" s="3"/>
      <c r="C50" s="3"/>
      <c r="D50" s="3"/>
      <c r="E50" s="3"/>
      <c r="F50" s="3"/>
      <c r="G50" s="3"/>
      <c r="H50" s="3"/>
      <c r="I50" s="3"/>
      <c r="J50" s="3"/>
      <c r="K50" s="3"/>
      <c r="L50" s="3"/>
      <c r="M50" s="3"/>
      <c r="P50" s="208"/>
      <c r="Q50" s="209"/>
      <c r="R50" s="210">
        <f>+K33</f>
        <v>0</v>
      </c>
      <c r="S50" s="208"/>
    </row>
    <row r="51" spans="1:35" ht="42.75" customHeight="1">
      <c r="A51" s="3"/>
      <c r="B51" s="278"/>
      <c r="C51" s="279" t="s">
        <v>362</v>
      </c>
      <c r="D51" s="279" t="s">
        <v>363</v>
      </c>
      <c r="E51" s="396" t="str">
        <f>CONCATENATE("Total Spent and Disbursement (in ",D26,")")</f>
        <v>Total Spent and Disbursement (in $)</v>
      </c>
      <c r="F51" s="3"/>
      <c r="G51" s="479" t="s">
        <v>432</v>
      </c>
      <c r="H51" s="275"/>
      <c r="I51" s="262"/>
      <c r="J51" s="262"/>
      <c r="K51" s="262"/>
      <c r="L51" s="262"/>
      <c r="M51" s="22"/>
      <c r="N51" s="22"/>
      <c r="O51" s="208"/>
      <c r="P51" s="209"/>
      <c r="Q51" s="210">
        <f>+M33</f>
        <v>0</v>
      </c>
      <c r="R51" s="208"/>
      <c r="AH51" s="20"/>
    </row>
    <row r="52" spans="1:35">
      <c r="A52" s="3"/>
      <c r="B52" s="276" t="s">
        <v>315</v>
      </c>
      <c r="C52" s="364">
        <v>0</v>
      </c>
      <c r="D52" s="364">
        <v>585546</v>
      </c>
      <c r="E52" s="365">
        <f>+D52+C52</f>
        <v>585546</v>
      </c>
      <c r="F52" s="3"/>
      <c r="G52" s="487"/>
      <c r="H52" s="280"/>
      <c r="I52" s="96"/>
      <c r="J52" s="205"/>
      <c r="K52" s="206"/>
      <c r="L52" s="97"/>
      <c r="M52" s="37"/>
      <c r="N52" s="37"/>
      <c r="O52" s="208"/>
      <c r="P52" s="208"/>
      <c r="Q52" s="208"/>
      <c r="R52" s="208"/>
      <c r="AH52" s="20"/>
    </row>
    <row r="53" spans="1:35">
      <c r="A53" s="3"/>
      <c r="B53" s="276" t="s">
        <v>296</v>
      </c>
      <c r="C53" s="363"/>
      <c r="D53" s="363">
        <v>208824.72</v>
      </c>
      <c r="E53" s="365">
        <f>+D53+C53</f>
        <v>208824.72</v>
      </c>
      <c r="F53" s="3"/>
      <c r="G53" s="488"/>
      <c r="H53" s="280"/>
      <c r="I53" s="96"/>
      <c r="J53" s="205"/>
      <c r="K53" s="205"/>
      <c r="L53" s="97"/>
      <c r="M53" s="38"/>
      <c r="N53" s="38"/>
      <c r="O53" s="208"/>
      <c r="P53" s="208"/>
      <c r="Q53" s="208"/>
      <c r="R53" s="208"/>
      <c r="AH53" s="20"/>
    </row>
    <row r="54" spans="1:35">
      <c r="A54" s="3"/>
      <c r="B54" s="276" t="s">
        <v>276</v>
      </c>
      <c r="C54" s="363"/>
      <c r="D54" s="363">
        <v>19568.09</v>
      </c>
      <c r="E54" s="365">
        <f>+D54+C54</f>
        <v>19568.09</v>
      </c>
      <c r="F54" s="3"/>
      <c r="G54" s="488"/>
      <c r="H54" s="280"/>
      <c r="I54" s="96"/>
      <c r="J54" s="205"/>
      <c r="K54" s="206"/>
      <c r="L54" s="97"/>
      <c r="M54" s="37"/>
      <c r="N54" s="37"/>
      <c r="O54"/>
      <c r="AH54" s="20"/>
    </row>
    <row r="55" spans="1:35" ht="15.75" thickBot="1">
      <c r="A55" s="3"/>
      <c r="B55" s="277" t="s">
        <v>277</v>
      </c>
      <c r="C55" s="366"/>
      <c r="D55" s="366">
        <v>15056.45</v>
      </c>
      <c r="E55" s="367">
        <f>+D55+C55</f>
        <v>15056.45</v>
      </c>
      <c r="F55" s="3"/>
      <c r="G55" s="489"/>
      <c r="H55" s="281"/>
      <c r="I55" s="98"/>
      <c r="J55" s="98"/>
      <c r="K55" s="98"/>
      <c r="L55" s="97"/>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60"/>
      <c r="E57" s="3"/>
      <c r="F57" s="3"/>
      <c r="G57" s="260"/>
      <c r="H57" s="3"/>
      <c r="I57" s="3"/>
      <c r="J57" s="3"/>
      <c r="K57" s="3"/>
      <c r="L57" s="3"/>
      <c r="M57" s="3"/>
    </row>
    <row r="58" spans="1:35" ht="18.75">
      <c r="A58" s="3"/>
      <c r="B58" s="90" t="s">
        <v>367</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46" t="s">
        <v>340</v>
      </c>
      <c r="C60" s="647"/>
      <c r="D60" s="648"/>
      <c r="E60" s="3"/>
      <c r="F60" s="3"/>
      <c r="G60" s="3"/>
      <c r="H60" s="3"/>
      <c r="I60" s="3"/>
      <c r="J60" s="3"/>
      <c r="K60" s="3"/>
      <c r="L60" s="3"/>
      <c r="M60" s="36"/>
      <c r="O60"/>
    </row>
    <row r="61" spans="1:35">
      <c r="A61" s="3"/>
      <c r="B61" s="102"/>
      <c r="C61" s="283" t="s">
        <v>67</v>
      </c>
      <c r="D61" s="284" t="s">
        <v>68</v>
      </c>
      <c r="E61" s="3"/>
      <c r="F61" s="3"/>
      <c r="G61" s="3"/>
      <c r="H61" s="3"/>
      <c r="I61" s="3"/>
      <c r="J61" s="3"/>
      <c r="K61" s="3"/>
      <c r="L61" s="3"/>
      <c r="M61" s="36"/>
      <c r="O61"/>
    </row>
    <row r="62" spans="1:35" ht="15.75">
      <c r="A62" s="3"/>
      <c r="B62" s="103" t="s">
        <v>6</v>
      </c>
      <c r="C62" s="346">
        <v>45</v>
      </c>
      <c r="D62" s="347">
        <v>44</v>
      </c>
      <c r="E62" s="3" t="s">
        <v>402</v>
      </c>
      <c r="F62" s="3"/>
      <c r="G62" s="3"/>
      <c r="H62" s="502"/>
      <c r="I62" s="3"/>
      <c r="J62" s="3"/>
      <c r="K62" s="3"/>
      <c r="L62" s="3"/>
      <c r="M62" s="36"/>
      <c r="O62"/>
    </row>
    <row r="63" spans="1:35">
      <c r="A63" s="3"/>
      <c r="B63" s="282" t="s">
        <v>351</v>
      </c>
      <c r="C63" s="346">
        <v>45</v>
      </c>
      <c r="D63" s="347">
        <v>34</v>
      </c>
      <c r="E63" s="3" t="s">
        <v>403</v>
      </c>
      <c r="F63" s="3"/>
      <c r="G63" s="3"/>
      <c r="H63" s="280"/>
      <c r="I63" s="280"/>
      <c r="J63" s="3"/>
      <c r="K63" s="3"/>
      <c r="L63" s="3"/>
      <c r="M63" s="36"/>
      <c r="O63"/>
    </row>
    <row r="64" spans="1:35" ht="15.75" thickBot="1">
      <c r="A64" s="3"/>
      <c r="B64" s="104" t="s">
        <v>352</v>
      </c>
      <c r="C64" s="348">
        <v>30</v>
      </c>
      <c r="D64" s="349">
        <v>28</v>
      </c>
      <c r="E64" s="461" t="s">
        <v>404</v>
      </c>
      <c r="F64" s="3"/>
      <c r="G64" s="3"/>
      <c r="H64" s="280"/>
      <c r="I64" s="280"/>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392"/>
      <c r="M66" s="3"/>
      <c r="AC66" s="19"/>
      <c r="AD66" s="19"/>
    </row>
    <row r="67" spans="1:30" ht="19.5" thickBot="1">
      <c r="A67" s="3"/>
      <c r="B67" s="105" t="s">
        <v>270</v>
      </c>
      <c r="C67" s="106"/>
      <c r="D67" s="106"/>
      <c r="E67" s="106"/>
      <c r="F67" s="106"/>
      <c r="G67" s="106"/>
      <c r="H67" s="305" t="s">
        <v>308</v>
      </c>
      <c r="I67" s="106"/>
      <c r="J67" s="107"/>
      <c r="K67" s="107"/>
      <c r="L67" s="393"/>
      <c r="M67" s="394"/>
      <c r="N67" s="84"/>
      <c r="O67" s="84"/>
      <c r="P67" s="84"/>
      <c r="S67" s="44"/>
      <c r="AC67" s="19"/>
      <c r="AD67" s="19"/>
    </row>
    <row r="68" spans="1:30" ht="18.75">
      <c r="A68" s="3"/>
      <c r="B68" s="109"/>
      <c r="C68" s="108"/>
      <c r="D68" s="108"/>
      <c r="E68" s="108"/>
      <c r="F68" s="108"/>
      <c r="G68" s="108"/>
      <c r="H68" s="108"/>
      <c r="I68" s="108"/>
      <c r="J68" s="108"/>
      <c r="K68" s="110"/>
      <c r="L68" s="110"/>
      <c r="M68" s="108"/>
      <c r="N68" s="84"/>
      <c r="O68" s="84"/>
      <c r="P68" s="84"/>
      <c r="S68" s="44"/>
      <c r="AC68" s="19"/>
      <c r="AD68" s="19"/>
    </row>
    <row r="69" spans="1:30" ht="18.75">
      <c r="A69" s="3"/>
      <c r="B69" s="109" t="s">
        <v>368</v>
      </c>
      <c r="C69" s="108"/>
      <c r="D69" s="108"/>
      <c r="E69" s="108"/>
      <c r="F69" s="108"/>
      <c r="G69" s="108"/>
      <c r="H69" s="108"/>
      <c r="I69" s="108"/>
      <c r="J69" s="108"/>
      <c r="K69" s="110"/>
      <c r="L69" s="110"/>
      <c r="M69" s="108"/>
      <c r="N69" s="84"/>
      <c r="O69" s="84"/>
      <c r="P69" s="84"/>
      <c r="S69" s="44"/>
      <c r="AC69" s="19"/>
      <c r="AD69" s="19"/>
    </row>
    <row r="70" spans="1:30" ht="15.75" thickBot="1">
      <c r="A70" s="3"/>
      <c r="B70" s="2"/>
      <c r="C70" s="111"/>
      <c r="D70" s="111"/>
      <c r="E70" s="111"/>
      <c r="F70" s="111"/>
      <c r="G70" s="111"/>
      <c r="H70" s="2"/>
      <c r="I70" s="111"/>
      <c r="J70" s="2"/>
      <c r="K70" s="2"/>
      <c r="L70" s="2"/>
      <c r="M70" s="2"/>
      <c r="N70" s="20"/>
      <c r="O70" s="19"/>
      <c r="P70" s="19"/>
      <c r="Q70" s="19"/>
      <c r="R70" s="19"/>
      <c r="S70" s="19"/>
      <c r="AD70" s="19"/>
    </row>
    <row r="71" spans="1:30" ht="45">
      <c r="A71" s="3"/>
      <c r="B71" s="652"/>
      <c r="C71" s="653"/>
      <c r="D71" s="113" t="s">
        <v>124</v>
      </c>
      <c r="E71" s="114" t="s">
        <v>301</v>
      </c>
      <c r="F71" s="114" t="s">
        <v>125</v>
      </c>
      <c r="G71" s="115" t="s">
        <v>66</v>
      </c>
      <c r="H71" s="292"/>
      <c r="I71" s="293"/>
      <c r="J71" s="15"/>
      <c r="K71" s="2"/>
      <c r="L71" s="2"/>
      <c r="M71" s="2"/>
      <c r="N71" s="20"/>
      <c r="O71" s="19"/>
      <c r="P71" s="19"/>
      <c r="Q71" s="19"/>
      <c r="R71" s="19"/>
      <c r="S71" s="19"/>
    </row>
    <row r="72" spans="1:30">
      <c r="A72" s="3"/>
      <c r="B72" s="670" t="s">
        <v>433</v>
      </c>
      <c r="C72" s="671"/>
      <c r="D72" s="246">
        <v>1</v>
      </c>
      <c r="E72" s="246">
        <v>0</v>
      </c>
      <c r="F72" s="246">
        <v>0</v>
      </c>
      <c r="G72" s="117">
        <f>SUM(D72:F72)</f>
        <v>1</v>
      </c>
      <c r="H72" s="274"/>
      <c r="I72" s="291"/>
      <c r="J72" s="291"/>
      <c r="K72" s="2"/>
      <c r="L72" s="2"/>
      <c r="M72" s="2"/>
      <c r="N72" s="20"/>
      <c r="O72" s="19"/>
      <c r="P72" s="19"/>
      <c r="Q72" s="19"/>
      <c r="R72" s="19"/>
      <c r="S72" s="19"/>
    </row>
    <row r="73" spans="1:30" ht="15.75" thickBot="1">
      <c r="A73" s="3"/>
      <c r="B73" s="663" t="s">
        <v>18</v>
      </c>
      <c r="C73" s="664"/>
      <c r="D73" s="247">
        <v>1</v>
      </c>
      <c r="E73" s="247">
        <v>0</v>
      </c>
      <c r="F73" s="247">
        <v>0</v>
      </c>
      <c r="G73" s="119">
        <f>SUM(D73:F73)</f>
        <v>1</v>
      </c>
      <c r="H73" s="274"/>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09" t="s">
        <v>369</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0"/>
      <c r="C78" s="112" t="s">
        <v>70</v>
      </c>
      <c r="D78" s="112" t="s">
        <v>88</v>
      </c>
      <c r="E78" s="121" t="s">
        <v>71</v>
      </c>
      <c r="F78" s="15"/>
      <c r="G78" s="15"/>
      <c r="H78" s="15"/>
      <c r="I78" s="293"/>
      <c r="J78" s="2"/>
      <c r="K78" s="2"/>
      <c r="L78" s="2"/>
      <c r="M78" s="2"/>
      <c r="N78" s="19"/>
      <c r="O78" s="19"/>
      <c r="P78" s="19"/>
      <c r="S78" s="19"/>
    </row>
    <row r="79" spans="1:30" ht="15.75" thickBot="1">
      <c r="A79" s="3"/>
      <c r="B79" s="122" t="s">
        <v>410</v>
      </c>
      <c r="C79" s="335">
        <v>12</v>
      </c>
      <c r="D79" s="335">
        <v>12</v>
      </c>
      <c r="E79" s="336">
        <v>0</v>
      </c>
      <c r="F79" s="251"/>
      <c r="G79" s="256"/>
      <c r="H79" s="15"/>
      <c r="I79" s="291"/>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09" t="s">
        <v>373</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0"/>
      <c r="C83" s="112" t="s">
        <v>297</v>
      </c>
      <c r="D83" s="112" t="s">
        <v>74</v>
      </c>
      <c r="E83" s="112" t="s">
        <v>89</v>
      </c>
      <c r="F83" s="112" t="s">
        <v>75</v>
      </c>
      <c r="G83" s="150" t="s">
        <v>126</v>
      </c>
      <c r="H83" s="257"/>
      <c r="I83" s="293"/>
      <c r="J83" s="2"/>
      <c r="K83" s="2"/>
      <c r="L83" s="2"/>
      <c r="M83" s="2"/>
      <c r="N83" s="19"/>
      <c r="O83" s="19"/>
      <c r="P83" s="19"/>
      <c r="S83" s="19"/>
    </row>
    <row r="84" spans="1:36" ht="15.75" thickBot="1">
      <c r="A84" s="3"/>
      <c r="B84" s="122" t="s">
        <v>134</v>
      </c>
      <c r="C84" s="335">
        <v>1</v>
      </c>
      <c r="D84" s="335">
        <v>1</v>
      </c>
      <c r="E84" s="335">
        <v>1</v>
      </c>
      <c r="F84" s="335">
        <v>1</v>
      </c>
      <c r="G84" s="337">
        <v>1</v>
      </c>
      <c r="H84" s="294"/>
      <c r="I84" s="274"/>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09" t="s">
        <v>407</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0"/>
      <c r="C88" s="123" t="s">
        <v>72</v>
      </c>
      <c r="D88" s="123" t="s">
        <v>73</v>
      </c>
      <c r="E88" s="124" t="s">
        <v>294</v>
      </c>
      <c r="F88" s="2"/>
      <c r="G88" s="2"/>
      <c r="H88" s="2"/>
      <c r="I88" s="2"/>
      <c r="J88" s="19"/>
      <c r="K88" s="19"/>
      <c r="L88" s="19"/>
      <c r="N88"/>
      <c r="O88" s="19"/>
      <c r="AG88" s="36"/>
      <c r="AJ88"/>
    </row>
    <row r="89" spans="1:36">
      <c r="A89" s="3"/>
      <c r="B89" s="116" t="s">
        <v>374</v>
      </c>
      <c r="C89" s="246">
        <v>0</v>
      </c>
      <c r="D89" s="248">
        <v>0</v>
      </c>
      <c r="E89" s="295">
        <f>C89-D89</f>
        <v>0</v>
      </c>
      <c r="F89" s="2"/>
      <c r="G89" s="2"/>
      <c r="H89" s="2"/>
      <c r="I89" s="2"/>
      <c r="J89" s="19"/>
      <c r="K89" s="19"/>
      <c r="L89" s="19"/>
      <c r="N89"/>
      <c r="O89" s="19"/>
      <c r="AG89" s="36"/>
      <c r="AJ89"/>
    </row>
    <row r="90" spans="1:36" ht="15.75" thickBot="1">
      <c r="A90" s="3"/>
      <c r="B90" s="118" t="s">
        <v>375</v>
      </c>
      <c r="C90" s="247">
        <v>1</v>
      </c>
      <c r="D90" s="296">
        <v>1</v>
      </c>
      <c r="E90" s="295">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09" t="s">
        <v>376</v>
      </c>
      <c r="C92" s="2"/>
      <c r="D92" s="2"/>
      <c r="E92" s="2"/>
      <c r="F92" s="2"/>
      <c r="G92" s="2"/>
      <c r="H92" s="2"/>
      <c r="I92" s="2"/>
      <c r="J92" s="2"/>
      <c r="K92" s="2"/>
      <c r="L92" s="2"/>
      <c r="M92" s="2"/>
      <c r="N92" s="19"/>
      <c r="O92" s="19"/>
      <c r="P92" s="19"/>
      <c r="S92" s="19"/>
    </row>
    <row r="93" spans="1:36" ht="15.75" thickBot="1">
      <c r="A93" s="3"/>
      <c r="B93" s="2"/>
      <c r="C93" s="425" t="str">
        <f t="shared" ref="C93:L93" si="3">C28</f>
        <v>Jul-Sep 2015</v>
      </c>
      <c r="D93" s="425" t="str">
        <f t="shared" si="3"/>
        <v>Oct-Dec 2015</v>
      </c>
      <c r="E93" s="425" t="str">
        <f t="shared" si="3"/>
        <v>Jan-Mar 2016</v>
      </c>
      <c r="F93" s="425" t="str">
        <f t="shared" si="3"/>
        <v>Apr-Jun 2016</v>
      </c>
      <c r="G93" s="425" t="str">
        <f t="shared" si="3"/>
        <v>July-Sep 2016</v>
      </c>
      <c r="H93" s="425" t="str">
        <f t="shared" si="3"/>
        <v>Oct-Dec 2016</v>
      </c>
      <c r="I93" s="425" t="str">
        <f t="shared" si="3"/>
        <v>Jan-Mar 2017</v>
      </c>
      <c r="J93" s="425" t="str">
        <f t="shared" si="3"/>
        <v>Apr-Jun 2017</v>
      </c>
      <c r="K93" s="425" t="str">
        <f t="shared" si="3"/>
        <v>July-Sep 2017</v>
      </c>
      <c r="L93" s="2" t="str">
        <f t="shared" si="3"/>
        <v>Oct-Dec 2017</v>
      </c>
      <c r="M93" s="15"/>
      <c r="N93" s="20"/>
      <c r="O93" s="20"/>
      <c r="P93" s="20"/>
      <c r="S93" s="19"/>
    </row>
    <row r="94" spans="1:36">
      <c r="A94" s="3"/>
      <c r="B94" s="220"/>
      <c r="C94" s="476" t="str">
        <f>C30</f>
        <v>P1</v>
      </c>
      <c r="D94" s="476" t="str">
        <f t="shared" ref="D94:N94" si="4">D30</f>
        <v>P2</v>
      </c>
      <c r="E94" s="476" t="str">
        <f t="shared" si="4"/>
        <v>P3</v>
      </c>
      <c r="F94" s="476" t="str">
        <f t="shared" si="4"/>
        <v>P4</v>
      </c>
      <c r="G94" s="476" t="str">
        <f t="shared" si="4"/>
        <v>P5</v>
      </c>
      <c r="H94" s="476" t="str">
        <f t="shared" si="4"/>
        <v>P6</v>
      </c>
      <c r="I94" s="476" t="str">
        <f t="shared" si="4"/>
        <v>P7</v>
      </c>
      <c r="J94" s="476" t="str">
        <f t="shared" si="4"/>
        <v>P8</v>
      </c>
      <c r="K94" s="476" t="str">
        <f t="shared" si="4"/>
        <v>P9</v>
      </c>
      <c r="L94" s="476" t="str">
        <f t="shared" si="4"/>
        <v>P10</v>
      </c>
      <c r="M94" s="476" t="str">
        <f t="shared" si="4"/>
        <v>P11</v>
      </c>
      <c r="N94" s="476" t="str">
        <f t="shared" si="4"/>
        <v>P12</v>
      </c>
      <c r="O94" s="20"/>
      <c r="P94" s="20"/>
      <c r="S94" s="19"/>
    </row>
    <row r="95" spans="1:36" ht="15" customHeight="1">
      <c r="A95" s="3"/>
      <c r="B95" s="353" t="s">
        <v>355</v>
      </c>
      <c r="C95" s="338"/>
      <c r="D95" s="338"/>
      <c r="E95" s="338"/>
      <c r="F95" s="338"/>
      <c r="G95" s="338"/>
      <c r="H95" s="338"/>
      <c r="I95" s="338"/>
      <c r="J95" s="338"/>
      <c r="K95" s="338"/>
      <c r="L95" s="338"/>
      <c r="M95" s="338"/>
      <c r="N95" s="338"/>
      <c r="O95" s="20"/>
      <c r="P95" s="20"/>
      <c r="S95" s="19"/>
    </row>
    <row r="96" spans="1:36" ht="15" customHeight="1">
      <c r="A96" s="3"/>
      <c r="B96" s="353" t="s">
        <v>353</v>
      </c>
      <c r="C96" s="338"/>
      <c r="D96" s="338"/>
      <c r="E96" s="338"/>
      <c r="F96" s="338"/>
      <c r="G96" s="338"/>
      <c r="H96" s="338"/>
      <c r="I96" s="338"/>
      <c r="J96" s="338"/>
      <c r="K96" s="338"/>
      <c r="L96" s="338"/>
      <c r="M96" s="338"/>
      <c r="N96" s="338"/>
      <c r="O96" s="20"/>
      <c r="P96" s="20"/>
      <c r="S96" s="19"/>
    </row>
    <row r="97" spans="1:19" ht="15" customHeight="1">
      <c r="A97" s="3"/>
      <c r="B97" s="353" t="s">
        <v>316</v>
      </c>
      <c r="C97" s="338"/>
      <c r="D97" s="338"/>
      <c r="E97" s="338"/>
      <c r="F97" s="338"/>
      <c r="G97" s="338"/>
      <c r="H97" s="338"/>
      <c r="I97" s="338"/>
      <c r="J97" s="338"/>
      <c r="K97" s="338"/>
      <c r="L97" s="338"/>
      <c r="M97" s="338"/>
      <c r="N97" s="338"/>
      <c r="O97" s="20"/>
      <c r="P97" s="20"/>
      <c r="S97" s="19"/>
    </row>
    <row r="98" spans="1:19" ht="15" customHeight="1">
      <c r="A98" s="3"/>
      <c r="B98" s="297" t="s">
        <v>355</v>
      </c>
      <c r="C98" s="339">
        <f>+C95</f>
        <v>0</v>
      </c>
      <c r="D98" s="339">
        <f t="shared" ref="D98:N98" si="5">+C98+D95</f>
        <v>0</v>
      </c>
      <c r="E98" s="339">
        <f>+D98+E95</f>
        <v>0</v>
      </c>
      <c r="F98" s="339">
        <f t="shared" si="5"/>
        <v>0</v>
      </c>
      <c r="G98" s="339">
        <f t="shared" si="5"/>
        <v>0</v>
      </c>
      <c r="H98" s="339">
        <f t="shared" si="5"/>
        <v>0</v>
      </c>
      <c r="I98" s="339">
        <f t="shared" si="5"/>
        <v>0</v>
      </c>
      <c r="J98" s="339">
        <f t="shared" si="5"/>
        <v>0</v>
      </c>
      <c r="K98" s="339">
        <f t="shared" si="5"/>
        <v>0</v>
      </c>
      <c r="L98" s="339">
        <f t="shared" si="5"/>
        <v>0</v>
      </c>
      <c r="M98" s="339">
        <f t="shared" si="5"/>
        <v>0</v>
      </c>
      <c r="N98" s="339">
        <f t="shared" si="5"/>
        <v>0</v>
      </c>
      <c r="O98" s="20"/>
      <c r="P98" s="20"/>
      <c r="S98" s="19"/>
    </row>
    <row r="99" spans="1:19" ht="15" customHeight="1">
      <c r="A99" s="3"/>
      <c r="B99" s="297" t="s">
        <v>10</v>
      </c>
      <c r="C99" s="339">
        <f>+C96</f>
        <v>0</v>
      </c>
      <c r="D99" s="339">
        <f t="shared" ref="D99:N99" si="6">+C99+D96</f>
        <v>0</v>
      </c>
      <c r="E99" s="339">
        <f>+D99+E96</f>
        <v>0</v>
      </c>
      <c r="F99" s="339">
        <f t="shared" si="6"/>
        <v>0</v>
      </c>
      <c r="G99" s="339">
        <f t="shared" si="6"/>
        <v>0</v>
      </c>
      <c r="H99" s="339">
        <f t="shared" si="6"/>
        <v>0</v>
      </c>
      <c r="I99" s="339">
        <f t="shared" si="6"/>
        <v>0</v>
      </c>
      <c r="J99" s="339">
        <f t="shared" si="6"/>
        <v>0</v>
      </c>
      <c r="K99" s="339">
        <f t="shared" si="6"/>
        <v>0</v>
      </c>
      <c r="L99" s="339">
        <f t="shared" si="6"/>
        <v>0</v>
      </c>
      <c r="M99" s="339">
        <f t="shared" si="6"/>
        <v>0</v>
      </c>
      <c r="N99" s="339">
        <f t="shared" si="6"/>
        <v>0</v>
      </c>
      <c r="O99" s="20"/>
      <c r="P99" s="20"/>
      <c r="S99" s="19"/>
    </row>
    <row r="100" spans="1:19">
      <c r="A100" s="3"/>
      <c r="B100" s="298" t="s">
        <v>11</v>
      </c>
      <c r="C100" s="340">
        <f>+C97</f>
        <v>0</v>
      </c>
      <c r="D100" s="339">
        <f t="shared" ref="D100:N100" si="7">+C100+D97</f>
        <v>0</v>
      </c>
      <c r="E100" s="339">
        <f>+D100+E97</f>
        <v>0</v>
      </c>
      <c r="F100" s="339">
        <f t="shared" si="7"/>
        <v>0</v>
      </c>
      <c r="G100" s="339">
        <f t="shared" si="7"/>
        <v>0</v>
      </c>
      <c r="H100" s="339">
        <f t="shared" si="7"/>
        <v>0</v>
      </c>
      <c r="I100" s="339">
        <f t="shared" si="7"/>
        <v>0</v>
      </c>
      <c r="J100" s="339">
        <f t="shared" si="7"/>
        <v>0</v>
      </c>
      <c r="K100" s="339">
        <f t="shared" si="7"/>
        <v>0</v>
      </c>
      <c r="L100" s="339">
        <f t="shared" si="7"/>
        <v>0</v>
      </c>
      <c r="M100" s="339">
        <f t="shared" si="7"/>
        <v>0</v>
      </c>
      <c r="N100" s="339">
        <f t="shared" si="7"/>
        <v>0</v>
      </c>
      <c r="O100" s="20"/>
      <c r="P100" s="20"/>
      <c r="S100" s="19"/>
    </row>
    <row r="101" spans="1:19">
      <c r="A101" s="3"/>
      <c r="B101" s="3"/>
      <c r="C101" s="2"/>
      <c r="D101" s="2"/>
      <c r="E101" s="2"/>
      <c r="F101" s="2"/>
      <c r="G101" s="2"/>
      <c r="H101" s="2"/>
      <c r="I101" s="15"/>
      <c r="J101" s="125"/>
      <c r="K101" s="126"/>
      <c r="L101" s="15"/>
      <c r="M101" s="127"/>
      <c r="N101" s="20"/>
      <c r="O101" s="20"/>
      <c r="P101" s="20"/>
      <c r="S101" s="19"/>
    </row>
    <row r="102" spans="1:19">
      <c r="A102" s="3"/>
      <c r="B102" s="2" t="s">
        <v>386</v>
      </c>
      <c r="C102" s="2"/>
      <c r="D102" s="2"/>
      <c r="E102" s="2"/>
      <c r="F102" s="2"/>
      <c r="G102" s="2"/>
      <c r="H102" s="2"/>
      <c r="I102" s="15"/>
      <c r="J102" s="125"/>
      <c r="K102" s="126"/>
      <c r="L102" s="15"/>
      <c r="M102" s="127"/>
      <c r="N102" s="20"/>
      <c r="O102" s="20"/>
      <c r="P102" s="20"/>
      <c r="S102" s="19"/>
    </row>
    <row r="103" spans="1:19">
      <c r="A103" s="3"/>
      <c r="C103" s="2"/>
      <c r="D103" s="2"/>
      <c r="E103" s="2"/>
      <c r="F103" s="2"/>
      <c r="G103" s="2"/>
      <c r="H103" s="2"/>
      <c r="I103" s="15"/>
      <c r="J103" s="125"/>
      <c r="K103" s="127"/>
      <c r="L103" s="15"/>
      <c r="M103" s="127"/>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09" t="s">
        <v>370</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81.75" customHeight="1">
      <c r="A107" s="3"/>
      <c r="B107" s="299" t="s">
        <v>40</v>
      </c>
      <c r="C107" s="300" t="s">
        <v>86</v>
      </c>
      <c r="D107" s="301" t="s">
        <v>435</v>
      </c>
      <c r="E107" s="301" t="s">
        <v>436</v>
      </c>
      <c r="F107" s="301" t="s">
        <v>437</v>
      </c>
      <c r="G107" s="301" t="s">
        <v>438</v>
      </c>
      <c r="H107" s="301" t="s">
        <v>405</v>
      </c>
      <c r="I107" s="301" t="s">
        <v>434</v>
      </c>
      <c r="J107" s="301" t="s">
        <v>336</v>
      </c>
      <c r="K107" s="470" t="s">
        <v>406</v>
      </c>
      <c r="L107" s="2"/>
      <c r="M107" s="20"/>
      <c r="N107" s="20"/>
      <c r="O107" s="20"/>
      <c r="P107" s="19"/>
      <c r="R107" s="20"/>
    </row>
    <row r="108" spans="1:19">
      <c r="A108" s="3"/>
      <c r="B108" s="654" t="s">
        <v>35</v>
      </c>
      <c r="C108" s="383" t="s">
        <v>429</v>
      </c>
      <c r="D108" s="384"/>
      <c r="E108" s="385"/>
      <c r="F108" s="341"/>
      <c r="G108" s="342"/>
      <c r="H108" s="341"/>
      <c r="I108" s="400"/>
      <c r="J108" s="386"/>
      <c r="K108" s="401"/>
      <c r="L108" s="2"/>
      <c r="M108" s="20"/>
      <c r="N108" s="20"/>
      <c r="O108" s="20"/>
      <c r="P108" s="19"/>
      <c r="R108" s="20"/>
    </row>
    <row r="109" spans="1:19">
      <c r="A109" s="3"/>
      <c r="B109" s="655"/>
      <c r="C109" s="383" t="s">
        <v>430</v>
      </c>
      <c r="D109" s="494">
        <v>0.04</v>
      </c>
      <c r="E109" s="495">
        <v>0.16</v>
      </c>
      <c r="F109" s="341">
        <v>2387.16</v>
      </c>
      <c r="G109" s="342">
        <v>381.92</v>
      </c>
      <c r="H109" s="341">
        <v>2400</v>
      </c>
      <c r="I109" s="400">
        <v>7.18</v>
      </c>
      <c r="J109" s="386" t="s">
        <v>465</v>
      </c>
      <c r="K109" s="401">
        <v>-4.8</v>
      </c>
      <c r="L109" s="2"/>
      <c r="M109" s="20"/>
      <c r="N109" s="20"/>
      <c r="O109" s="20"/>
      <c r="P109" s="19"/>
    </row>
    <row r="110" spans="1:19">
      <c r="A110" s="3"/>
      <c r="B110" s="655"/>
      <c r="C110" s="383" t="s">
        <v>431</v>
      </c>
      <c r="D110" s="384">
        <v>7.6999999999999996E-4</v>
      </c>
      <c r="E110" s="495">
        <v>3.0799999999999998E-3</v>
      </c>
      <c r="F110" s="341">
        <v>47.75</v>
      </c>
      <c r="G110" s="342">
        <v>0.14699999999999999</v>
      </c>
      <c r="H110" s="341">
        <v>0</v>
      </c>
      <c r="I110" s="493">
        <v>0</v>
      </c>
      <c r="J110" s="386" t="s">
        <v>465</v>
      </c>
      <c r="K110" s="401">
        <v>-12</v>
      </c>
      <c r="L110" s="2"/>
      <c r="M110" s="20"/>
      <c r="N110" s="20"/>
      <c r="O110" s="20"/>
      <c r="P110" s="19"/>
      <c r="R110" s="20"/>
    </row>
    <row r="111" spans="1:19" ht="15.75" thickBot="1">
      <c r="A111" s="3"/>
      <c r="B111" s="656"/>
      <c r="C111" s="387"/>
      <c r="D111" s="388"/>
      <c r="E111" s="385" t="str">
        <f>IF(ISBLANK(D111),"",D111*4)</f>
        <v/>
      </c>
      <c r="F111" s="343"/>
      <c r="G111" s="342" t="str">
        <f>IF(AND(E111&gt;0,F111&gt;0),(F111*E111),"")</f>
        <v/>
      </c>
      <c r="H111" s="343"/>
      <c r="I111" s="400" t="str">
        <f>IF(AND(G111&gt;0,H111&gt;0),H111/G111,"")</f>
        <v/>
      </c>
      <c r="J111" s="389"/>
      <c r="K111" s="401" t="str">
        <f>IF(AND(I111&gt;0,J111&gt;0),I111-J111,"")</f>
        <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R112" s="36"/>
      <c r="S112" s="20"/>
    </row>
    <row r="113" spans="1:20" ht="15.75" thickBot="1">
      <c r="A113" s="3"/>
      <c r="B113" s="3"/>
      <c r="C113" s="3"/>
      <c r="D113" s="3"/>
      <c r="E113" s="3"/>
      <c r="F113" s="3"/>
      <c r="G113" s="3"/>
      <c r="H113" s="3"/>
      <c r="I113" s="2"/>
      <c r="J113" s="108"/>
      <c r="K113" s="108"/>
      <c r="L113" s="3"/>
      <c r="M113" s="3"/>
    </row>
    <row r="114" spans="1:20" ht="19.5" thickBot="1">
      <c r="A114" s="3"/>
      <c r="B114" s="235" t="s">
        <v>377</v>
      </c>
      <c r="C114" s="128"/>
      <c r="D114" s="128"/>
      <c r="E114" s="129"/>
      <c r="F114" s="129"/>
      <c r="G114" s="129"/>
      <c r="H114" s="244"/>
      <c r="I114" s="236"/>
      <c r="J114" s="321"/>
      <c r="K114" s="322" t="s">
        <v>358</v>
      </c>
      <c r="L114" s="129"/>
      <c r="M114" s="323"/>
      <c r="N114" s="324"/>
      <c r="O114" s="324"/>
      <c r="P114" s="391"/>
      <c r="Q114" s="36"/>
    </row>
    <row r="115" spans="1:20" ht="15.75" thickBot="1">
      <c r="A115" s="3"/>
      <c r="B115" s="3"/>
      <c r="C115" s="3"/>
      <c r="D115" s="3"/>
      <c r="E115" s="3"/>
      <c r="F115" s="3"/>
      <c r="G115" s="3"/>
      <c r="H115" s="3" t="s">
        <v>459</v>
      </c>
      <c r="I115" s="426" t="s">
        <v>440</v>
      </c>
      <c r="J115" s="426" t="s">
        <v>451</v>
      </c>
      <c r="K115" s="426" t="s">
        <v>452</v>
      </c>
      <c r="L115" s="426" t="s">
        <v>453</v>
      </c>
      <c r="M115" s="426" t="s">
        <v>454</v>
      </c>
      <c r="N115" s="426" t="s">
        <v>455</v>
      </c>
      <c r="O115" s="426" t="s">
        <v>456</v>
      </c>
      <c r="P115" s="426" t="s">
        <v>460</v>
      </c>
      <c r="Q115" s="426" t="s">
        <v>458</v>
      </c>
      <c r="R115" s="426"/>
      <c r="S115" s="426"/>
    </row>
    <row r="116" spans="1:20">
      <c r="A116" s="3"/>
      <c r="B116" s="665" t="s">
        <v>380</v>
      </c>
      <c r="C116" s="666"/>
      <c r="D116" s="667"/>
      <c r="E116" s="304" t="s">
        <v>329</v>
      </c>
      <c r="F116" s="263" t="s">
        <v>338</v>
      </c>
      <c r="G116" s="239"/>
      <c r="H116" s="477" t="s">
        <v>112</v>
      </c>
      <c r="I116" s="477" t="s">
        <v>113</v>
      </c>
      <c r="J116" s="477" t="s">
        <v>114</v>
      </c>
      <c r="K116" s="477" t="s">
        <v>115</v>
      </c>
      <c r="L116" s="477" t="s">
        <v>127</v>
      </c>
      <c r="M116" s="477" t="s">
        <v>128</v>
      </c>
      <c r="N116" s="477" t="s">
        <v>129</v>
      </c>
      <c r="O116" s="477" t="s">
        <v>130</v>
      </c>
      <c r="P116" s="477" t="s">
        <v>131</v>
      </c>
      <c r="Q116" s="477" t="s">
        <v>132</v>
      </c>
      <c r="R116" s="477" t="s">
        <v>133</v>
      </c>
      <c r="S116" s="477" t="s">
        <v>293</v>
      </c>
      <c r="T116" s="64"/>
    </row>
    <row r="117" spans="1:20" ht="1.5" customHeight="1">
      <c r="A117" s="3"/>
      <c r="B117" s="417"/>
      <c r="C117" s="418"/>
      <c r="D117" s="418"/>
      <c r="E117" s="419"/>
      <c r="F117" s="420"/>
      <c r="G117" s="421"/>
      <c r="H117" s="422"/>
      <c r="I117" s="422"/>
      <c r="J117" s="422"/>
      <c r="K117" s="422"/>
      <c r="L117" s="422"/>
      <c r="M117" s="422"/>
      <c r="N117" s="422"/>
      <c r="O117" s="422"/>
      <c r="P117" s="422"/>
      <c r="Q117" s="422"/>
      <c r="R117" s="422"/>
      <c r="S117" s="423"/>
      <c r="T117" s="64"/>
    </row>
    <row r="118" spans="1:20" ht="15" customHeight="1">
      <c r="A118" s="669"/>
      <c r="B118" s="642" t="s">
        <v>448</v>
      </c>
      <c r="C118" s="643"/>
      <c r="D118" s="644"/>
      <c r="E118" s="641"/>
      <c r="F118" s="633" t="s">
        <v>121</v>
      </c>
      <c r="G118" s="241" t="s">
        <v>92</v>
      </c>
      <c r="H118" s="507">
        <v>7571</v>
      </c>
      <c r="I118" s="259"/>
      <c r="J118" s="259"/>
      <c r="K118" s="259"/>
      <c r="L118" s="259"/>
      <c r="M118" s="259"/>
      <c r="N118" s="259"/>
      <c r="O118" s="259"/>
      <c r="P118" s="237"/>
      <c r="Q118" s="237"/>
      <c r="R118" s="237"/>
      <c r="S118" s="237"/>
      <c r="T118" s="456" t="str">
        <f t="shared" ref="T118:T137" si="8">G118</f>
        <v>Target</v>
      </c>
    </row>
    <row r="119" spans="1:20">
      <c r="A119" s="669"/>
      <c r="B119" s="645"/>
      <c r="C119" s="643"/>
      <c r="D119" s="644"/>
      <c r="E119" s="611"/>
      <c r="F119" s="634"/>
      <c r="G119" s="241" t="s">
        <v>93</v>
      </c>
      <c r="H119" s="259">
        <v>1562</v>
      </c>
      <c r="I119" s="259"/>
      <c r="J119" s="259"/>
      <c r="K119" s="259"/>
      <c r="L119" s="259"/>
      <c r="M119" s="259"/>
      <c r="N119" s="259"/>
      <c r="O119" s="259"/>
      <c r="P119" s="237"/>
      <c r="Q119" s="505"/>
      <c r="R119" s="237"/>
      <c r="S119" s="237"/>
      <c r="T119" s="456" t="str">
        <f t="shared" si="8"/>
        <v xml:space="preserve">Achieved </v>
      </c>
    </row>
    <row r="120" spans="1:20" ht="15" customHeight="1">
      <c r="A120" s="669"/>
      <c r="B120" s="679" t="s">
        <v>449</v>
      </c>
      <c r="C120" s="680"/>
      <c r="D120" s="681"/>
      <c r="E120" s="632"/>
      <c r="F120" s="631" t="s">
        <v>121</v>
      </c>
      <c r="G120" s="240" t="s">
        <v>92</v>
      </c>
      <c r="H120" s="500">
        <v>6199</v>
      </c>
      <c r="I120" s="500"/>
      <c r="J120" s="500"/>
      <c r="K120" s="500"/>
      <c r="L120" s="500"/>
      <c r="M120" s="500"/>
      <c r="N120" s="500"/>
      <c r="O120" s="500"/>
      <c r="P120" s="478"/>
      <c r="Q120" s="506"/>
      <c r="R120" s="478"/>
      <c r="S120" s="478"/>
      <c r="T120" s="457" t="str">
        <f t="shared" si="8"/>
        <v>Target</v>
      </c>
    </row>
    <row r="121" spans="1:20">
      <c r="A121" s="669"/>
      <c r="B121" s="682"/>
      <c r="C121" s="680"/>
      <c r="D121" s="681"/>
      <c r="E121" s="632"/>
      <c r="F121" s="631"/>
      <c r="G121" s="240" t="s">
        <v>93</v>
      </c>
      <c r="H121" s="500">
        <v>927</v>
      </c>
      <c r="I121" s="500"/>
      <c r="J121" s="500"/>
      <c r="K121" s="500"/>
      <c r="L121" s="500"/>
      <c r="M121" s="500"/>
      <c r="N121" s="500"/>
      <c r="O121" s="500"/>
      <c r="P121" s="478"/>
      <c r="Q121" s="506"/>
      <c r="R121" s="478"/>
      <c r="S121" s="478"/>
      <c r="T121" s="457" t="str">
        <f t="shared" si="8"/>
        <v xml:space="preserve">Achieved </v>
      </c>
    </row>
    <row r="122" spans="1:20" ht="15" customHeight="1">
      <c r="A122" s="669"/>
      <c r="B122" s="686"/>
      <c r="C122" s="687"/>
      <c r="D122" s="688"/>
      <c r="E122" s="641"/>
      <c r="F122" s="633"/>
      <c r="G122" s="241" t="s">
        <v>92</v>
      </c>
      <c r="H122" s="259"/>
      <c r="I122" s="259"/>
      <c r="J122" s="259"/>
      <c r="K122" s="259"/>
      <c r="L122" s="259"/>
      <c r="M122" s="259"/>
      <c r="N122" s="259"/>
      <c r="O122" s="259"/>
      <c r="P122" s="237"/>
      <c r="Q122" s="505"/>
      <c r="R122" s="237"/>
      <c r="S122" s="237"/>
      <c r="T122" s="456" t="str">
        <f t="shared" si="8"/>
        <v>Target</v>
      </c>
    </row>
    <row r="123" spans="1:20">
      <c r="A123" s="669"/>
      <c r="B123" s="689"/>
      <c r="C123" s="687"/>
      <c r="D123" s="688"/>
      <c r="E123" s="611"/>
      <c r="F123" s="634"/>
      <c r="G123" s="241" t="s">
        <v>93</v>
      </c>
      <c r="H123" s="259"/>
      <c r="I123" s="259"/>
      <c r="J123" s="259"/>
      <c r="K123" s="259"/>
      <c r="L123" s="259"/>
      <c r="M123" s="259"/>
      <c r="N123" s="259"/>
      <c r="O123" s="259"/>
      <c r="P123" s="237"/>
      <c r="Q123" s="237"/>
      <c r="R123" s="237"/>
      <c r="S123" s="237"/>
      <c r="T123" s="456" t="str">
        <f t="shared" si="8"/>
        <v xml:space="preserve">Achieved </v>
      </c>
    </row>
    <row r="124" spans="1:20" ht="15" customHeight="1">
      <c r="A124" s="669"/>
      <c r="B124" s="679"/>
      <c r="C124" s="680"/>
      <c r="D124" s="681"/>
      <c r="E124" s="632"/>
      <c r="F124" s="631"/>
      <c r="G124" s="240" t="s">
        <v>92</v>
      </c>
      <c r="H124" s="500"/>
      <c r="I124" s="500"/>
      <c r="J124" s="500"/>
      <c r="K124" s="500"/>
      <c r="L124" s="500"/>
      <c r="M124" s="500"/>
      <c r="N124" s="500"/>
      <c r="O124" s="500"/>
      <c r="P124" s="478"/>
      <c r="Q124" s="506"/>
      <c r="R124" s="478"/>
      <c r="S124" s="478"/>
      <c r="T124" s="457" t="str">
        <f t="shared" si="8"/>
        <v>Target</v>
      </c>
    </row>
    <row r="125" spans="1:20">
      <c r="A125" s="669"/>
      <c r="B125" s="682"/>
      <c r="C125" s="680"/>
      <c r="D125" s="681"/>
      <c r="E125" s="632"/>
      <c r="F125" s="631"/>
      <c r="G125" s="240" t="s">
        <v>93</v>
      </c>
      <c r="H125" s="500"/>
      <c r="I125" s="500"/>
      <c r="J125" s="500"/>
      <c r="K125" s="500"/>
      <c r="L125" s="500"/>
      <c r="M125" s="500"/>
      <c r="N125" s="500"/>
      <c r="O125" s="500"/>
      <c r="P125" s="478"/>
      <c r="Q125" s="506"/>
      <c r="R125" s="478"/>
      <c r="S125" s="478"/>
      <c r="T125" s="457" t="str">
        <f t="shared" si="8"/>
        <v xml:space="preserve">Achieved </v>
      </c>
    </row>
    <row r="126" spans="1:20" ht="15" customHeight="1">
      <c r="A126" s="3"/>
      <c r="B126" s="612"/>
      <c r="C126" s="613"/>
      <c r="D126" s="614"/>
      <c r="E126" s="611"/>
      <c r="F126" s="633"/>
      <c r="G126" s="241" t="s">
        <v>92</v>
      </c>
      <c r="H126" s="237"/>
      <c r="I126" s="237"/>
      <c r="J126" s="237"/>
      <c r="K126" s="259"/>
      <c r="L126" s="237"/>
      <c r="M126" s="237"/>
      <c r="N126" s="237"/>
      <c r="O126" s="237"/>
      <c r="P126" s="237"/>
      <c r="Q126" s="237"/>
      <c r="R126" s="237"/>
      <c r="S126" s="302"/>
      <c r="T126" s="456" t="str">
        <f t="shared" si="8"/>
        <v>Target</v>
      </c>
    </row>
    <row r="127" spans="1:20">
      <c r="A127" s="3"/>
      <c r="B127" s="615"/>
      <c r="C127" s="616"/>
      <c r="D127" s="617"/>
      <c r="E127" s="611"/>
      <c r="F127" s="634"/>
      <c r="G127" s="241" t="s">
        <v>93</v>
      </c>
      <c r="H127" s="237"/>
      <c r="I127" s="237"/>
      <c r="J127" s="237"/>
      <c r="K127" s="259"/>
      <c r="L127" s="237"/>
      <c r="M127" s="237"/>
      <c r="N127" s="237"/>
      <c r="O127" s="237"/>
      <c r="P127" s="237"/>
      <c r="Q127" s="237"/>
      <c r="R127" s="237"/>
      <c r="S127" s="302"/>
      <c r="T127" s="456" t="str">
        <f t="shared" si="8"/>
        <v xml:space="preserve">Achieved </v>
      </c>
    </row>
    <row r="128" spans="1:20" ht="15" customHeight="1">
      <c r="A128" s="3"/>
      <c r="B128" s="622"/>
      <c r="C128" s="623"/>
      <c r="D128" s="624"/>
      <c r="E128" s="632"/>
      <c r="F128" s="631"/>
      <c r="G128" s="240" t="s">
        <v>92</v>
      </c>
      <c r="H128" s="478"/>
      <c r="I128" s="478"/>
      <c r="J128" s="478"/>
      <c r="K128" s="478"/>
      <c r="L128" s="478"/>
      <c r="M128" s="478"/>
      <c r="N128" s="478"/>
      <c r="O128" s="478"/>
      <c r="P128" s="478"/>
      <c r="Q128" s="478"/>
      <c r="R128" s="478"/>
      <c r="S128" s="478"/>
      <c r="T128" s="457" t="str">
        <f t="shared" si="8"/>
        <v>Target</v>
      </c>
    </row>
    <row r="129" spans="1:21">
      <c r="A129" s="3"/>
      <c r="B129" s="625"/>
      <c r="C129" s="626"/>
      <c r="D129" s="627"/>
      <c r="E129" s="632"/>
      <c r="F129" s="631"/>
      <c r="G129" s="240" t="s">
        <v>93</v>
      </c>
      <c r="H129" s="478"/>
      <c r="I129" s="478"/>
      <c r="J129" s="478"/>
      <c r="K129" s="478"/>
      <c r="L129" s="478"/>
      <c r="M129" s="478"/>
      <c r="N129" s="478"/>
      <c r="O129" s="478"/>
      <c r="P129" s="478"/>
      <c r="Q129" s="478"/>
      <c r="R129" s="478"/>
      <c r="S129" s="478"/>
      <c r="T129" s="457" t="str">
        <f t="shared" si="8"/>
        <v xml:space="preserve">Achieved </v>
      </c>
    </row>
    <row r="130" spans="1:21">
      <c r="A130" s="3"/>
      <c r="B130" s="612"/>
      <c r="C130" s="613"/>
      <c r="D130" s="614"/>
      <c r="E130" s="611"/>
      <c r="F130" s="633"/>
      <c r="G130" s="241" t="s">
        <v>92</v>
      </c>
      <c r="H130" s="237"/>
      <c r="I130" s="237"/>
      <c r="J130" s="237"/>
      <c r="K130" s="259"/>
      <c r="L130" s="237"/>
      <c r="M130" s="237"/>
      <c r="N130" s="237"/>
      <c r="O130" s="237"/>
      <c r="P130" s="237"/>
      <c r="Q130" s="237"/>
      <c r="R130" s="237"/>
      <c r="S130" s="302"/>
      <c r="T130" s="456" t="str">
        <f t="shared" si="8"/>
        <v>Target</v>
      </c>
    </row>
    <row r="131" spans="1:21">
      <c r="A131" s="3"/>
      <c r="B131" s="615"/>
      <c r="C131" s="616"/>
      <c r="D131" s="617"/>
      <c r="E131" s="611"/>
      <c r="F131" s="634"/>
      <c r="G131" s="241" t="s">
        <v>93</v>
      </c>
      <c r="H131" s="237"/>
      <c r="I131" s="237"/>
      <c r="J131" s="237"/>
      <c r="K131" s="259"/>
      <c r="L131" s="237"/>
      <c r="M131" s="237"/>
      <c r="N131" s="237"/>
      <c r="O131" s="237"/>
      <c r="P131" s="237"/>
      <c r="Q131" s="237"/>
      <c r="R131" s="237"/>
      <c r="S131" s="302"/>
      <c r="T131" s="456" t="str">
        <f t="shared" si="8"/>
        <v xml:space="preserve">Achieved </v>
      </c>
    </row>
    <row r="132" spans="1:21" ht="14.25" customHeight="1">
      <c r="A132" s="3"/>
      <c r="B132" s="622"/>
      <c r="C132" s="623"/>
      <c r="D132" s="624"/>
      <c r="E132" s="632"/>
      <c r="F132" s="631"/>
      <c r="G132" s="240" t="s">
        <v>92</v>
      </c>
      <c r="H132" s="478"/>
      <c r="I132" s="478"/>
      <c r="J132" s="478"/>
      <c r="K132" s="478"/>
      <c r="L132" s="478"/>
      <c r="M132" s="478"/>
      <c r="N132" s="478"/>
      <c r="O132" s="478"/>
      <c r="P132" s="478"/>
      <c r="Q132" s="478"/>
      <c r="R132" s="478"/>
      <c r="S132" s="478"/>
      <c r="T132" s="457" t="str">
        <f t="shared" si="8"/>
        <v>Target</v>
      </c>
    </row>
    <row r="133" spans="1:21">
      <c r="A133" s="3"/>
      <c r="B133" s="625"/>
      <c r="C133" s="626"/>
      <c r="D133" s="627"/>
      <c r="E133" s="632"/>
      <c r="F133" s="631"/>
      <c r="G133" s="240" t="s">
        <v>93</v>
      </c>
      <c r="H133" s="478"/>
      <c r="I133" s="478"/>
      <c r="J133" s="478"/>
      <c r="K133" s="478"/>
      <c r="L133" s="478"/>
      <c r="M133" s="478"/>
      <c r="N133" s="478"/>
      <c r="O133" s="478"/>
      <c r="P133" s="478"/>
      <c r="Q133" s="478"/>
      <c r="R133" s="478"/>
      <c r="S133" s="478"/>
      <c r="T133" s="457" t="str">
        <f t="shared" si="8"/>
        <v xml:space="preserve">Achieved </v>
      </c>
    </row>
    <row r="134" spans="1:21" ht="14.25" customHeight="1">
      <c r="A134" s="3"/>
      <c r="B134" s="612"/>
      <c r="C134" s="613"/>
      <c r="D134" s="614"/>
      <c r="E134" s="618"/>
      <c r="F134" s="633"/>
      <c r="G134" s="241" t="s">
        <v>92</v>
      </c>
      <c r="H134" s="237"/>
      <c r="I134" s="237"/>
      <c r="J134" s="237"/>
      <c r="K134" s="237"/>
      <c r="L134" s="237"/>
      <c r="M134" s="237"/>
      <c r="N134" s="237"/>
      <c r="O134" s="237"/>
      <c r="P134" s="237"/>
      <c r="Q134" s="237"/>
      <c r="R134" s="237"/>
      <c r="S134" s="302"/>
      <c r="T134" s="456" t="str">
        <f t="shared" si="8"/>
        <v>Target</v>
      </c>
    </row>
    <row r="135" spans="1:21">
      <c r="A135" s="3"/>
      <c r="B135" s="615"/>
      <c r="C135" s="616"/>
      <c r="D135" s="617"/>
      <c r="E135" s="619"/>
      <c r="F135" s="634"/>
      <c r="G135" s="241" t="s">
        <v>93</v>
      </c>
      <c r="H135" s="237"/>
      <c r="I135" s="237"/>
      <c r="J135" s="237"/>
      <c r="K135" s="237"/>
      <c r="L135" s="237"/>
      <c r="M135" s="237"/>
      <c r="N135" s="237"/>
      <c r="O135" s="237"/>
      <c r="P135" s="237"/>
      <c r="Q135" s="237"/>
      <c r="R135" s="237"/>
      <c r="S135" s="302"/>
      <c r="T135" s="456" t="str">
        <f t="shared" si="8"/>
        <v xml:space="preserve">Achieved </v>
      </c>
    </row>
    <row r="136" spans="1:21" ht="14.25" customHeight="1">
      <c r="A136" s="3"/>
      <c r="B136" s="622"/>
      <c r="C136" s="623"/>
      <c r="D136" s="624"/>
      <c r="E136" s="620"/>
      <c r="F136" s="636"/>
      <c r="G136" s="240" t="s">
        <v>92</v>
      </c>
      <c r="H136" s="478"/>
      <c r="I136" s="478"/>
      <c r="J136" s="478"/>
      <c r="K136" s="478"/>
      <c r="L136" s="478"/>
      <c r="M136" s="478"/>
      <c r="N136" s="478"/>
      <c r="O136" s="478"/>
      <c r="P136" s="478"/>
      <c r="Q136" s="478"/>
      <c r="R136" s="478"/>
      <c r="S136" s="478"/>
      <c r="T136" s="457" t="str">
        <f t="shared" si="8"/>
        <v>Target</v>
      </c>
    </row>
    <row r="137" spans="1:21" ht="15.75" thickBot="1">
      <c r="A137" s="3"/>
      <c r="B137" s="628"/>
      <c r="C137" s="629"/>
      <c r="D137" s="630"/>
      <c r="E137" s="621"/>
      <c r="F137" s="637"/>
      <c r="G137" s="303" t="s">
        <v>93</v>
      </c>
      <c r="H137" s="478"/>
      <c r="I137" s="478"/>
      <c r="J137" s="478"/>
      <c r="K137" s="478"/>
      <c r="L137" s="478"/>
      <c r="M137" s="478"/>
      <c r="N137" s="478"/>
      <c r="O137" s="478"/>
      <c r="P137" s="478"/>
      <c r="Q137" s="478"/>
      <c r="R137" s="478"/>
      <c r="S137" s="478"/>
      <c r="T137" s="457" t="str">
        <f t="shared" si="8"/>
        <v xml:space="preserve">Achieved </v>
      </c>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06"/>
      <c r="C141" s="3"/>
      <c r="D141" s="3"/>
      <c r="E141" s="3"/>
      <c r="F141" s="3"/>
      <c r="G141" s="2"/>
      <c r="H141" s="3"/>
      <c r="I141" s="3"/>
      <c r="J141" s="3"/>
      <c r="K141" s="3"/>
      <c r="L141" s="3"/>
      <c r="M141" s="3"/>
      <c r="N141" s="3"/>
      <c r="O141" s="3"/>
      <c r="R141" s="36"/>
      <c r="S141" s="36"/>
    </row>
    <row r="142" spans="1:21">
      <c r="A142" s="3"/>
      <c r="B142" s="3" t="s">
        <v>387</v>
      </c>
      <c r="C142" s="3"/>
      <c r="D142" s="3"/>
      <c r="E142" s="304" t="s">
        <v>329</v>
      </c>
      <c r="F142" s="263" t="s">
        <v>338</v>
      </c>
      <c r="G142" s="239"/>
      <c r="H142" s="477" t="s">
        <v>112</v>
      </c>
      <c r="I142" s="477" t="s">
        <v>113</v>
      </c>
      <c r="J142" s="477" t="s">
        <v>114</v>
      </c>
      <c r="K142" s="477" t="s">
        <v>115</v>
      </c>
      <c r="L142" s="477" t="s">
        <v>127</v>
      </c>
      <c r="M142" s="477" t="s">
        <v>128</v>
      </c>
      <c r="N142" s="477" t="s">
        <v>129</v>
      </c>
      <c r="O142" s="477" t="s">
        <v>130</v>
      </c>
      <c r="P142" s="477" t="s">
        <v>131</v>
      </c>
      <c r="Q142" s="368" t="s">
        <v>132</v>
      </c>
      <c r="R142" s="368" t="s">
        <v>133</v>
      </c>
      <c r="S142" s="368" t="s">
        <v>293</v>
      </c>
      <c r="T142" s="36"/>
      <c r="U142" s="36"/>
    </row>
    <row r="143" spans="1:21">
      <c r="A143" s="3"/>
      <c r="B143" s="604" t="str">
        <f>IF(ISBLANK(B118),"",(B118))</f>
        <v xml:space="preserve">KP-1e: Percentage of other vulnerable populations reached with HIV prevention programs - defined package of services </v>
      </c>
      <c r="C143" s="605"/>
      <c r="D143" s="606"/>
      <c r="E143" s="610" t="str">
        <f>IF(ISBLANK(E118),"",(E118))</f>
        <v/>
      </c>
      <c r="F143" s="635" t="str">
        <f>IF(ISBLANK(F118),"",(F118))</f>
        <v>Yes</v>
      </c>
      <c r="G143" s="330" t="s">
        <v>92</v>
      </c>
      <c r="H143" s="398">
        <f t="shared" ref="H143:S143" si="9">H118</f>
        <v>7571</v>
      </c>
      <c r="I143" s="398">
        <f t="shared" si="9"/>
        <v>0</v>
      </c>
      <c r="J143" s="398">
        <f t="shared" si="9"/>
        <v>0</v>
      </c>
      <c r="K143" s="398">
        <f t="shared" si="9"/>
        <v>0</v>
      </c>
      <c r="L143" s="398">
        <f t="shared" si="9"/>
        <v>0</v>
      </c>
      <c r="M143" s="398">
        <f t="shared" si="9"/>
        <v>0</v>
      </c>
      <c r="N143" s="398">
        <f t="shared" si="9"/>
        <v>0</v>
      </c>
      <c r="O143" s="398">
        <f t="shared" si="9"/>
        <v>0</v>
      </c>
      <c r="P143" s="398">
        <f>P118</f>
        <v>0</v>
      </c>
      <c r="Q143" s="398">
        <f t="shared" si="9"/>
        <v>0</v>
      </c>
      <c r="R143" s="398">
        <f t="shared" si="9"/>
        <v>0</v>
      </c>
      <c r="S143" s="398">
        <f t="shared" si="9"/>
        <v>0</v>
      </c>
      <c r="T143" s="36"/>
      <c r="U143" s="36"/>
    </row>
    <row r="144" spans="1:21" ht="15.75" thickBot="1">
      <c r="A144" s="3"/>
      <c r="B144" s="607"/>
      <c r="C144" s="608"/>
      <c r="D144" s="609"/>
      <c r="E144" s="610"/>
      <c r="F144" s="635"/>
      <c r="G144" s="130" t="s">
        <v>93</v>
      </c>
      <c r="H144" s="398">
        <f t="shared" ref="H144:K148" si="10">H119</f>
        <v>1562</v>
      </c>
      <c r="I144" s="398">
        <f t="shared" si="10"/>
        <v>0</v>
      </c>
      <c r="J144" s="398">
        <f t="shared" si="10"/>
        <v>0</v>
      </c>
      <c r="K144" s="398">
        <f t="shared" si="10"/>
        <v>0</v>
      </c>
      <c r="L144" s="398">
        <f t="shared" ref="L144:S144" si="11">L119</f>
        <v>0</v>
      </c>
      <c r="M144" s="398">
        <f t="shared" si="11"/>
        <v>0</v>
      </c>
      <c r="N144" s="398">
        <f t="shared" si="11"/>
        <v>0</v>
      </c>
      <c r="O144" s="398">
        <f t="shared" si="11"/>
        <v>0</v>
      </c>
      <c r="P144" s="398">
        <f t="shared" si="11"/>
        <v>0</v>
      </c>
      <c r="Q144" s="398">
        <f t="shared" si="11"/>
        <v>0</v>
      </c>
      <c r="R144" s="398">
        <f t="shared" si="11"/>
        <v>0</v>
      </c>
      <c r="S144" s="398">
        <f t="shared" si="11"/>
        <v>0</v>
      </c>
      <c r="T144" s="36"/>
      <c r="U144" s="36"/>
    </row>
    <row r="145" spans="1:21">
      <c r="A145" s="3"/>
      <c r="B145" s="604" t="str">
        <f>IF(ISBLANK(B120),"",(B120))</f>
        <v>KP-3e: Percentage of other vulnerable populations that have received an HIV test during the reporting period and know their results</v>
      </c>
      <c r="C145" s="605"/>
      <c r="D145" s="606"/>
      <c r="E145" s="610" t="str">
        <f>IF(ISBLANK(E120),"",(E120))</f>
        <v/>
      </c>
      <c r="F145" s="635" t="str">
        <f>IF(ISBLANK(F120),"",(F120))</f>
        <v>Yes</v>
      </c>
      <c r="G145" s="238" t="s">
        <v>92</v>
      </c>
      <c r="H145" s="398">
        <f t="shared" si="10"/>
        <v>6199</v>
      </c>
      <c r="I145" s="398">
        <f>I120</f>
        <v>0</v>
      </c>
      <c r="J145" s="398">
        <f t="shared" si="10"/>
        <v>0</v>
      </c>
      <c r="K145" s="398">
        <f>K120</f>
        <v>0</v>
      </c>
      <c r="L145" s="398">
        <f t="shared" ref="L145:S145" si="12">L120</f>
        <v>0</v>
      </c>
      <c r="M145" s="398">
        <f t="shared" si="12"/>
        <v>0</v>
      </c>
      <c r="N145" s="398">
        <f>+N120</f>
        <v>0</v>
      </c>
      <c r="O145" s="398">
        <f t="shared" si="12"/>
        <v>0</v>
      </c>
      <c r="P145" s="398">
        <f t="shared" si="12"/>
        <v>0</v>
      </c>
      <c r="Q145" s="398">
        <f t="shared" si="12"/>
        <v>0</v>
      </c>
      <c r="R145" s="398">
        <f t="shared" si="12"/>
        <v>0</v>
      </c>
      <c r="S145" s="398">
        <f t="shared" si="12"/>
        <v>0</v>
      </c>
      <c r="T145" s="36"/>
      <c r="U145" s="36"/>
    </row>
    <row r="146" spans="1:21" ht="15.75" thickBot="1">
      <c r="A146" s="3"/>
      <c r="B146" s="607"/>
      <c r="C146" s="608"/>
      <c r="D146" s="609"/>
      <c r="E146" s="610"/>
      <c r="F146" s="635"/>
      <c r="G146" s="238" t="s">
        <v>93</v>
      </c>
      <c r="H146" s="398">
        <f t="shared" si="10"/>
        <v>927</v>
      </c>
      <c r="I146" s="398">
        <f t="shared" si="10"/>
        <v>0</v>
      </c>
      <c r="J146" s="398">
        <f t="shared" si="10"/>
        <v>0</v>
      </c>
      <c r="K146" s="398">
        <f t="shared" si="10"/>
        <v>0</v>
      </c>
      <c r="L146" s="398">
        <f t="shared" ref="L146:S146" si="13">L121</f>
        <v>0</v>
      </c>
      <c r="M146" s="398">
        <f t="shared" si="13"/>
        <v>0</v>
      </c>
      <c r="N146" s="398">
        <f t="shared" si="13"/>
        <v>0</v>
      </c>
      <c r="O146" s="398">
        <f t="shared" si="13"/>
        <v>0</v>
      </c>
      <c r="P146" s="398">
        <f t="shared" si="13"/>
        <v>0</v>
      </c>
      <c r="Q146" s="398">
        <f t="shared" si="13"/>
        <v>0</v>
      </c>
      <c r="R146" s="398">
        <f t="shared" si="13"/>
        <v>0</v>
      </c>
      <c r="S146" s="398">
        <f t="shared" si="13"/>
        <v>0</v>
      </c>
      <c r="T146" s="36"/>
      <c r="U146" s="36"/>
    </row>
    <row r="147" spans="1:21">
      <c r="A147" s="3"/>
      <c r="B147" s="604" t="str">
        <f>IF(ISBLANK(B122),"",(B122))</f>
        <v/>
      </c>
      <c r="C147" s="605"/>
      <c r="D147" s="606"/>
      <c r="E147" s="610" t="str">
        <f>IF(ISBLANK(E122),"",(E122))</f>
        <v/>
      </c>
      <c r="F147" s="635" t="str">
        <f>IF(ISBLANK(F122),"",(F122))</f>
        <v/>
      </c>
      <c r="G147" s="130" t="s">
        <v>92</v>
      </c>
      <c r="H147" s="398">
        <f t="shared" si="10"/>
        <v>0</v>
      </c>
      <c r="I147" s="398">
        <f t="shared" si="10"/>
        <v>0</v>
      </c>
      <c r="J147" s="398">
        <f t="shared" si="10"/>
        <v>0</v>
      </c>
      <c r="K147" s="398">
        <f t="shared" si="10"/>
        <v>0</v>
      </c>
      <c r="L147" s="398">
        <f t="shared" ref="L147:S147" si="14">L122</f>
        <v>0</v>
      </c>
      <c r="M147" s="398">
        <f t="shared" si="14"/>
        <v>0</v>
      </c>
      <c r="N147" s="398">
        <f t="shared" si="14"/>
        <v>0</v>
      </c>
      <c r="O147" s="398">
        <f t="shared" si="14"/>
        <v>0</v>
      </c>
      <c r="P147" s="398">
        <f t="shared" si="14"/>
        <v>0</v>
      </c>
      <c r="Q147" s="398">
        <f t="shared" si="14"/>
        <v>0</v>
      </c>
      <c r="R147" s="398">
        <f t="shared" si="14"/>
        <v>0</v>
      </c>
      <c r="S147" s="398">
        <f t="shared" si="14"/>
        <v>0</v>
      </c>
      <c r="T147" s="36"/>
      <c r="U147" s="36"/>
    </row>
    <row r="148" spans="1:21" ht="15.75" thickBot="1">
      <c r="A148" s="3"/>
      <c r="B148" s="607"/>
      <c r="C148" s="608"/>
      <c r="D148" s="609"/>
      <c r="E148" s="610"/>
      <c r="F148" s="635"/>
      <c r="G148" s="131" t="s">
        <v>93</v>
      </c>
      <c r="H148" s="399">
        <f t="shared" si="10"/>
        <v>0</v>
      </c>
      <c r="I148" s="399">
        <f t="shared" si="10"/>
        <v>0</v>
      </c>
      <c r="J148" s="399">
        <f t="shared" si="10"/>
        <v>0</v>
      </c>
      <c r="K148" s="399">
        <f t="shared" si="10"/>
        <v>0</v>
      </c>
      <c r="L148" s="398">
        <f t="shared" ref="L148:S148" si="15">L123</f>
        <v>0</v>
      </c>
      <c r="M148" s="398">
        <f t="shared" si="15"/>
        <v>0</v>
      </c>
      <c r="N148" s="398">
        <f t="shared" si="15"/>
        <v>0</v>
      </c>
      <c r="O148" s="398">
        <f t="shared" si="15"/>
        <v>0</v>
      </c>
      <c r="P148" s="398">
        <f t="shared" si="15"/>
        <v>0</v>
      </c>
      <c r="Q148" s="398">
        <f t="shared" si="15"/>
        <v>0</v>
      </c>
      <c r="R148" s="398">
        <f t="shared" si="15"/>
        <v>0</v>
      </c>
      <c r="S148" s="398">
        <f t="shared" si="15"/>
        <v>0</v>
      </c>
      <c r="T148" s="36"/>
      <c r="U148" s="36"/>
    </row>
    <row r="149" spans="1:21">
      <c r="A149" s="3"/>
      <c r="B149" s="3"/>
      <c r="C149" s="3"/>
      <c r="D149" s="3"/>
      <c r="E149" s="3"/>
      <c r="F149" s="3"/>
      <c r="G149" s="3"/>
      <c r="H149" s="3"/>
      <c r="I149" s="3"/>
      <c r="J149" s="3"/>
      <c r="K149" s="3"/>
      <c r="L149" s="3"/>
      <c r="M149" s="3"/>
      <c r="N149"/>
      <c r="O149"/>
      <c r="P149" s="36"/>
      <c r="Q149" s="36"/>
    </row>
    <row r="150" spans="1:21">
      <c r="N150"/>
      <c r="O150"/>
      <c r="P150" s="36"/>
      <c r="Q150" s="36"/>
    </row>
    <row r="151" spans="1:21">
      <c r="N151"/>
      <c r="O151"/>
      <c r="P151" s="36"/>
      <c r="Q151" s="36"/>
    </row>
    <row r="152" spans="1:21">
      <c r="N152"/>
      <c r="O152"/>
      <c r="P152" s="36"/>
      <c r="Q152" s="36"/>
    </row>
  </sheetData>
  <mergeCells count="73">
    <mergeCell ref="B2:J2"/>
    <mergeCell ref="C4:D4"/>
    <mergeCell ref="E4:F4"/>
    <mergeCell ref="G4:J4"/>
    <mergeCell ref="H16:I16"/>
    <mergeCell ref="I6:J6"/>
    <mergeCell ref="G12:J12"/>
    <mergeCell ref="C6:D6"/>
    <mergeCell ref="E6:F6"/>
    <mergeCell ref="I8:J8"/>
    <mergeCell ref="C12:D12"/>
    <mergeCell ref="C8:D8"/>
    <mergeCell ref="E10:F10"/>
    <mergeCell ref="G10:J10"/>
    <mergeCell ref="A118:A125"/>
    <mergeCell ref="B72:C72"/>
    <mergeCell ref="B18:C18"/>
    <mergeCell ref="B21:J21"/>
    <mergeCell ref="D18:F18"/>
    <mergeCell ref="I24:J24"/>
    <mergeCell ref="D24:E24"/>
    <mergeCell ref="B124:D125"/>
    <mergeCell ref="E124:E125"/>
    <mergeCell ref="F120:F121"/>
    <mergeCell ref="E120:E121"/>
    <mergeCell ref="F124:F125"/>
    <mergeCell ref="B29:N29"/>
    <mergeCell ref="B120:D121"/>
    <mergeCell ref="B122:D123"/>
    <mergeCell ref="G24:H24"/>
    <mergeCell ref="B26:C26"/>
    <mergeCell ref="C10:D10"/>
    <mergeCell ref="E12:F12"/>
    <mergeCell ref="B73:C73"/>
    <mergeCell ref="E122:E123"/>
    <mergeCell ref="B116:D116"/>
    <mergeCell ref="F122:F123"/>
    <mergeCell ref="B14:J14"/>
    <mergeCell ref="O31:O34"/>
    <mergeCell ref="E118:E119"/>
    <mergeCell ref="F118:F119"/>
    <mergeCell ref="B118:D119"/>
    <mergeCell ref="B60:D60"/>
    <mergeCell ref="F47:I47"/>
    <mergeCell ref="B71:C71"/>
    <mergeCell ref="B108:B111"/>
    <mergeCell ref="F132:F133"/>
    <mergeCell ref="E128:E129"/>
    <mergeCell ref="E132:E133"/>
    <mergeCell ref="E147:E148"/>
    <mergeCell ref="F126:F127"/>
    <mergeCell ref="F128:F129"/>
    <mergeCell ref="E130:E131"/>
    <mergeCell ref="F130:F131"/>
    <mergeCell ref="F147:F148"/>
    <mergeCell ref="F145:F146"/>
    <mergeCell ref="F134:F135"/>
    <mergeCell ref="F136:F137"/>
    <mergeCell ref="F143:F144"/>
    <mergeCell ref="B147:D148"/>
    <mergeCell ref="E145:E146"/>
    <mergeCell ref="E143:E144"/>
    <mergeCell ref="B145:D146"/>
    <mergeCell ref="E126:E127"/>
    <mergeCell ref="B126:D127"/>
    <mergeCell ref="E134:E135"/>
    <mergeCell ref="E136:E137"/>
    <mergeCell ref="B128:D129"/>
    <mergeCell ref="B130:D131"/>
    <mergeCell ref="B143:D144"/>
    <mergeCell ref="B132:D133"/>
    <mergeCell ref="B134:D135"/>
    <mergeCell ref="B136:D137"/>
  </mergeCells>
  <phoneticPr fontId="32" type="noConversion"/>
  <conditionalFormatting sqref="B34 B32 C33:N33 F34 D32:H32">
    <cfRule type="expression" dxfId="40" priority="1" stopIfTrue="1">
      <formula>+AND(B31&gt;=#REF!,B31&lt;=#REF!)</formula>
    </cfRule>
  </conditionalFormatting>
  <conditionalFormatting sqref="C34:N34">
    <cfRule type="expression" dxfId="39" priority="2" stopIfTrue="1">
      <formula>+AND(C32&gt;=#REF!,C32&lt;=#REF!)</formula>
    </cfRule>
  </conditionalFormatting>
  <conditionalFormatting sqref="C30:N30 C94:N94">
    <cfRule type="cellIs" dxfId="38" priority="5" stopIfTrue="1" operator="equal">
      <formula>$C$16</formula>
    </cfRule>
  </conditionalFormatting>
  <conditionalFormatting sqref="C12:D12">
    <cfRule type="cellIs" dxfId="37" priority="7" stopIfTrue="1" operator="equal">
      <formula>"C"</formula>
    </cfRule>
    <cfRule type="cellIs" dxfId="36" priority="8" stopIfTrue="1" operator="equal">
      <formula>"B2"</formula>
    </cfRule>
    <cfRule type="cellIs" dxfId="35" priority="9" stopIfTrue="1" operator="equal">
      <formula>"B1"</formula>
    </cfRule>
  </conditionalFormatting>
  <conditionalFormatting sqref="H116:S117 H142:S142">
    <cfRule type="cellIs" dxfId="34" priority="16" stopIfTrue="1" operator="equal">
      <formula>$C$16</formula>
    </cfRule>
  </conditionalFormatting>
  <conditionalFormatting sqref="F47:I47">
    <cfRule type="expression" dxfId="33" priority="17" stopIfTrue="1">
      <formula>LEFT($F$47,2)="OK"</formula>
    </cfRule>
  </conditionalFormatting>
  <dataValidations count="9">
    <dataValidation type="list" allowBlank="1" showInputMessage="1" showErrorMessage="1" sqref="G6 B108">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stock</formula1>
    </dataValidation>
  </dataValidations>
  <pageMargins left="0.70866141732283505" right="0.70866141732283505" top="0.74803149606299202" bottom="0.74803149606299202" header="0.31496062992126" footer="0.31496062992126"/>
  <pageSetup paperSize="9" scale="60" orientation="landscape" r:id="rId1"/>
  <headerFooter>
    <oddFooter>&amp;L&amp;F&amp;C&amp;A&amp;RV1.0          &amp;D</oddFooter>
  </headerFooter>
  <rowBreaks count="1" manualBreakCount="1">
    <brk id="48" max="16383" man="1"/>
  </rowBreaks>
  <ignoredErrors>
    <ignoredError sqref="E143"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workbookViewId="0"/>
  </sheetViews>
  <sheetFormatPr defaultColWidth="11.42578125" defaultRowHeight="15"/>
  <cols>
    <col min="1" max="1" width="21.140625" style="3" customWidth="1"/>
    <col min="2" max="2" width="12.5703125" style="3" customWidth="1"/>
    <col min="3" max="3" width="20.5703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5703125" style="3" customWidth="1"/>
    <col min="15" max="15" width="7.140625" style="3" customWidth="1"/>
    <col min="16" max="16384" width="11.42578125" style="3"/>
  </cols>
  <sheetData>
    <row r="1" spans="1:24" ht="21" customHeight="1">
      <c r="A1" s="2"/>
      <c r="B1" s="2"/>
      <c r="C1" s="2"/>
      <c r="D1" s="2"/>
      <c r="E1" s="2"/>
      <c r="F1" s="2"/>
      <c r="G1" s="254"/>
      <c r="H1" s="2"/>
      <c r="I1" s="2"/>
      <c r="J1" s="2"/>
    </row>
    <row r="2" spans="1:24" ht="25.5" customHeight="1"/>
    <row r="3" spans="1:24" ht="36">
      <c r="B3" s="705" t="str">
        <f>+"Dashboard: "&amp;" "&amp;+IF('Data Entry'!C4="Please Select","",'Data Entry'!C4&amp;" - ")&amp;+IF('Data Entry'!G6="Please Select","",'Data Entry'!G6&amp;"  (")&amp;+IF('Data Entry'!C8="Please Select","",'Data Entry'!C8)&amp;")"</f>
        <v>Dashboard:  Ghana - HIV / AIDS  (PPAG)</v>
      </c>
      <c r="C3" s="705"/>
      <c r="D3" s="705"/>
      <c r="E3" s="705"/>
      <c r="F3" s="705"/>
      <c r="G3" s="705"/>
      <c r="H3" s="705"/>
      <c r="I3" s="705"/>
      <c r="J3" s="705"/>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50" t="s">
        <v>33</v>
      </c>
      <c r="B6" s="706" t="str">
        <f>+IF('Data Entry'!C4="Please Select","",'Data Entry'!C4)</f>
        <v>Ghana</v>
      </c>
      <c r="C6" s="706"/>
      <c r="D6" s="709" t="s">
        <v>19</v>
      </c>
      <c r="E6" s="709"/>
      <c r="F6" s="710" t="str">
        <f>+'Data Entry'!G4</f>
        <v>Reinforcing Scaling Up HIV Services:  Prevention &amp; Targetting</v>
      </c>
      <c r="G6" s="710"/>
      <c r="H6" s="710"/>
      <c r="I6" s="710"/>
      <c r="J6" s="710"/>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57" t="s">
        <v>34</v>
      </c>
      <c r="B9" s="464" t="str">
        <f>+IF('Data Entry'!G6="Please Select","",'Data Entry'!G6)</f>
        <v>HIV / AIDS</v>
      </c>
      <c r="C9" s="357" t="s">
        <v>330</v>
      </c>
      <c r="D9" s="326" t="str">
        <f>+'Data Entry'!C6</f>
        <v>GHN-809-G10-H</v>
      </c>
      <c r="E9" s="708" t="s">
        <v>20</v>
      </c>
      <c r="F9" s="708"/>
      <c r="G9" s="327">
        <f>+IF(ISBLANK('Data Entry'!C10),"",'Data Entry'!C10)</f>
        <v>42186</v>
      </c>
      <c r="H9" s="357" t="str">
        <f>'Data Entry'!H6</f>
        <v>NFM</v>
      </c>
      <c r="I9" s="707">
        <f>+IF(ISBLANK('Data Entry'!I6),"",'Data Entry'!I6)</f>
        <v>1621833</v>
      </c>
      <c r="J9" s="707"/>
      <c r="K9" s="50"/>
      <c r="L9" s="50"/>
      <c r="M9" s="50"/>
      <c r="N9" s="50"/>
      <c r="O9" s="52"/>
      <c r="P9" s="51"/>
      <c r="Q9" s="52"/>
      <c r="R9" s="53"/>
      <c r="S9" s="17"/>
      <c r="T9" s="11"/>
      <c r="U9" s="11"/>
      <c r="V9" s="10"/>
      <c r="W9" s="10"/>
      <c r="X9" s="10"/>
    </row>
    <row r="10" spans="1:24" ht="25.5" customHeight="1">
      <c r="A10" s="357" t="s">
        <v>325</v>
      </c>
      <c r="B10" s="465" t="str">
        <f>+IF('Data Entry'!G8="Please Select","",'Data Entry'!G8)</f>
        <v/>
      </c>
      <c r="C10" s="357" t="s">
        <v>324</v>
      </c>
      <c r="D10" s="462" t="str">
        <f>+IF('Data Entry'!I8="Please Select","",'Data Entry'!I8)</f>
        <v/>
      </c>
      <c r="E10" s="701" t="s">
        <v>275</v>
      </c>
      <c r="F10" s="701"/>
      <c r="G10" s="700" t="str">
        <f>+'Data Entry'!C8</f>
        <v>PPAG</v>
      </c>
      <c r="H10" s="700"/>
      <c r="I10" s="700"/>
      <c r="J10" s="700"/>
      <c r="K10" s="54"/>
      <c r="L10" s="54"/>
      <c r="M10" s="50"/>
      <c r="N10" s="54"/>
      <c r="O10" s="52"/>
      <c r="P10" s="51"/>
      <c r="Q10" s="11"/>
      <c r="R10" s="53"/>
      <c r="S10" s="17"/>
      <c r="T10" s="11"/>
      <c r="U10" s="11"/>
    </row>
    <row r="11" spans="1:24" ht="25.5" customHeight="1">
      <c r="A11" s="357" t="s">
        <v>28</v>
      </c>
      <c r="B11" s="466" t="str">
        <f>+'Data Entry'!C16</f>
        <v>P1</v>
      </c>
      <c r="C11" s="424" t="s">
        <v>273</v>
      </c>
      <c r="D11" s="463">
        <f>+IF(ISBLANK('Data Entry'!E16),"",'Data Entry'!E16)</f>
        <v>42186</v>
      </c>
      <c r="E11" s="708" t="s">
        <v>29</v>
      </c>
      <c r="F11" s="708"/>
      <c r="G11" s="327">
        <f>+IF(ISBLANK('Data Entry'!G16),"",'Data Entry'!G16)</f>
        <v>42277</v>
      </c>
      <c r="H11" s="357" t="s">
        <v>36</v>
      </c>
      <c r="I11" s="702" t="str">
        <f>+IF('Data Entry'!C12="Please Select","",'Data Entry'!C12)</f>
        <v>A1</v>
      </c>
      <c r="J11" s="702"/>
      <c r="K11" s="253"/>
      <c r="L11" s="54"/>
      <c r="M11" s="50"/>
      <c r="N11" s="54"/>
      <c r="O11" s="54"/>
      <c r="P11" s="51"/>
      <c r="Q11" s="11"/>
      <c r="R11" s="53"/>
      <c r="S11" s="17"/>
      <c r="T11" s="12"/>
      <c r="U11" s="11"/>
    </row>
    <row r="12" spans="1:24" ht="25.5" customHeight="1">
      <c r="A12" s="357" t="s">
        <v>38</v>
      </c>
      <c r="B12" s="700" t="str">
        <f>+IF('Data Entry'!G10="Please Select","",'Data Entry'!G10)</f>
        <v>PwC (PricewaterhouseCoopers)</v>
      </c>
      <c r="C12" s="700"/>
      <c r="D12" s="700"/>
      <c r="E12" s="701" t="s">
        <v>295</v>
      </c>
      <c r="F12" s="701"/>
      <c r="G12" s="700" t="str">
        <f>+'Data Entry'!G12</f>
        <v>Mark Saalfeld</v>
      </c>
      <c r="H12" s="700"/>
      <c r="I12" s="700"/>
      <c r="J12" s="700"/>
      <c r="K12" s="54"/>
      <c r="L12" s="54"/>
      <c r="M12" s="50"/>
      <c r="N12" s="54"/>
      <c r="O12" s="17"/>
      <c r="P12" s="51"/>
      <c r="Q12" s="11"/>
      <c r="R12" s="53"/>
      <c r="S12" s="17"/>
      <c r="T12" s="11"/>
      <c r="U12" s="55"/>
      <c r="V12" s="11"/>
      <c r="W12" s="12"/>
      <c r="X12" s="11"/>
    </row>
    <row r="13" spans="1:24" ht="25.5" customHeight="1">
      <c r="A13" s="357" t="s">
        <v>39</v>
      </c>
      <c r="B13" s="700" t="str">
        <f>+'Data Entry'!D18</f>
        <v>Anne-Marie A. Godwyll</v>
      </c>
      <c r="C13" s="700"/>
      <c r="D13" s="700"/>
      <c r="E13" s="701" t="s">
        <v>37</v>
      </c>
      <c r="F13" s="701"/>
      <c r="G13" s="703">
        <f>+IF(ISBLANK('Data Entry'!J16),"",'Data Entry'!J16)</f>
        <v>42307</v>
      </c>
      <c r="H13" s="704"/>
      <c r="I13" s="704"/>
      <c r="J13" s="704"/>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5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2"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r:id="rId1"/>
  <headerFooter>
    <oddFooter>&amp;L&amp;F&amp;C&amp;A&amp;RV1.0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12" zoomScaleNormal="120" workbookViewId="0">
      <selection activeCell="H1" sqref="H1"/>
    </sheetView>
  </sheetViews>
  <sheetFormatPr defaultColWidth="11" defaultRowHeight="15"/>
  <cols>
    <col min="1" max="1" width="3.5703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68" t="str">
        <f>'Grant Detail'!B3:J3</f>
        <v>Dashboard:  Ghana - HIV / AIDS  (PPAG)</v>
      </c>
      <c r="C2" s="668"/>
      <c r="D2" s="668"/>
      <c r="E2" s="668"/>
      <c r="F2" s="668"/>
      <c r="G2" s="668"/>
      <c r="H2" s="668"/>
      <c r="I2" s="668"/>
      <c r="J2" s="668"/>
      <c r="K2" s="668"/>
      <c r="L2" s="1"/>
      <c r="M2" s="1"/>
      <c r="N2" s="1"/>
      <c r="O2" s="1"/>
    </row>
    <row r="3" spans="2:15">
      <c r="B3" s="132" t="str">
        <f>+IF('Data Entry'!G8="Please Select","",'Data Entry'!G8)</f>
        <v/>
      </c>
      <c r="C3" s="713" t="str">
        <f>+IF('Data Entry'!I8="Please Select","",'Data Entry'!I8)</f>
        <v/>
      </c>
      <c r="D3" s="713"/>
      <c r="E3" s="715"/>
      <c r="F3" s="715"/>
      <c r="G3" s="715"/>
      <c r="H3" s="715"/>
      <c r="I3" s="731" t="str">
        <f>+'Data Entry'!B16</f>
        <v>Report Period:</v>
      </c>
      <c r="J3" s="731"/>
      <c r="K3" s="198" t="str">
        <f>+'Data Entry'!C16</f>
        <v>P1</v>
      </c>
      <c r="L3" s="83"/>
    </row>
    <row r="4" spans="2:15">
      <c r="B4" s="132" t="str">
        <f>+'Data Entry'!B12</f>
        <v>Latest Rating:</v>
      </c>
      <c r="C4" s="714" t="str">
        <f>+IF('Data Entry'!C12="Please Select","",'Data Entry'!C12)</f>
        <v>A1</v>
      </c>
      <c r="D4" s="714"/>
      <c r="E4" s="715" t="str">
        <f>+'Data Entry'!C8</f>
        <v>PPAG</v>
      </c>
      <c r="F4" s="715"/>
      <c r="G4" s="715"/>
      <c r="H4" s="715"/>
      <c r="I4" s="731" t="str">
        <f>+'Data Entry'!D16</f>
        <v>From:</v>
      </c>
      <c r="J4" s="732"/>
      <c r="K4" s="200">
        <f>+IF(ISBLANK('Data Entry'!E16),"",'Data Entry'!E16)</f>
        <v>42186</v>
      </c>
    </row>
    <row r="5" spans="2:15" ht="18.75" customHeight="1">
      <c r="B5" s="132"/>
      <c r="C5" s="132"/>
      <c r="D5" s="730" t="str">
        <f>+'Data Entry'!G4</f>
        <v>Reinforcing Scaling Up HIV Services:  Prevention &amp; Targetting</v>
      </c>
      <c r="E5" s="730"/>
      <c r="F5" s="730"/>
      <c r="G5" s="730"/>
      <c r="H5" s="730"/>
      <c r="I5" s="730"/>
      <c r="J5" s="132" t="str">
        <f>+'Data Entry'!F16</f>
        <v>To:</v>
      </c>
      <c r="K5" s="200">
        <f>+IF(ISBLANK('Data Entry'!G16),"",'Data Entry'!G16)</f>
        <v>42277</v>
      </c>
    </row>
    <row r="6" spans="2:15" ht="18.75">
      <c r="B6" s="136"/>
      <c r="C6" s="132"/>
      <c r="D6" s="133"/>
      <c r="E6" s="721" t="s">
        <v>69</v>
      </c>
      <c r="F6" s="721"/>
      <c r="G6" s="721"/>
      <c r="H6" s="721"/>
      <c r="I6" s="3"/>
      <c r="J6" s="3"/>
      <c r="K6" s="3"/>
    </row>
    <row r="7" spans="2:15" ht="10.5" customHeight="1">
      <c r="B7" s="137"/>
      <c r="C7" s="138"/>
      <c r="D7" s="139"/>
      <c r="E7" s="140"/>
      <c r="F7" s="140"/>
      <c r="G7" s="141"/>
      <c r="H7" s="141"/>
      <c r="I7" s="135"/>
      <c r="J7" s="135"/>
      <c r="K7" s="134"/>
    </row>
    <row r="8" spans="2:15">
      <c r="B8" s="203" t="str">
        <f>+'Data Entry'!B27&amp; " - ("&amp;'Data Entry'!D26&amp;")            "&amp;+I3&amp;" "&amp;+K3</f>
        <v>F1: Budget and disbursements by Global Fund - ($)            Report Period: P1</v>
      </c>
      <c r="C8" s="142"/>
      <c r="D8" s="2"/>
      <c r="E8" s="2"/>
      <c r="F8" s="2"/>
      <c r="H8" s="203" t="str">
        <f>+'Data Entry'!B49&amp; " - ("&amp;'Data Entry'!D26&amp;")               "&amp;+I3&amp;" "&amp;+K3</f>
        <v>F3: Disbursements and expenditures - ($)               Report Period: P1</v>
      </c>
      <c r="I8" s="3"/>
      <c r="J8" s="3"/>
      <c r="K8" s="3"/>
    </row>
    <row r="9" spans="2:15">
      <c r="B9" s="331" t="s">
        <v>16</v>
      </c>
      <c r="C9" s="729"/>
      <c r="D9" s="719"/>
      <c r="E9" s="719"/>
      <c r="F9" s="720"/>
      <c r="H9" s="332" t="s">
        <v>16</v>
      </c>
      <c r="I9" s="716"/>
      <c r="J9" s="719"/>
      <c r="K9" s="720"/>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("&amp;'Data Entry'!D26&amp;")  "&amp;+I3&amp;" "&amp;+K3</f>
        <v>F2: Budget and actual expenditures by Grant Objective - ($)  Report Period: P1</v>
      </c>
      <c r="C22" s="2"/>
      <c r="D22" s="2"/>
      <c r="E22" s="2"/>
      <c r="F22" s="2"/>
      <c r="H22" s="204" t="str">
        <f>+'Data Entry'!B58&amp;"      "&amp;+I3&amp;" "&amp;+K3</f>
        <v>F4: Latest PR reporting and disbursement cycle      Report Period: P1</v>
      </c>
      <c r="J22" s="3"/>
      <c r="K22" s="3"/>
    </row>
    <row r="23" spans="1:11">
      <c r="B23" s="332" t="s">
        <v>17</v>
      </c>
      <c r="C23" s="716"/>
      <c r="D23" s="719"/>
      <c r="E23" s="719"/>
      <c r="F23" s="720"/>
      <c r="G23" s="354"/>
      <c r="H23" s="332" t="s">
        <v>16</v>
      </c>
      <c r="I23" s="716"/>
      <c r="J23" s="717"/>
      <c r="K23" s="718"/>
    </row>
    <row r="24" spans="1:11" ht="15.75" thickBot="1">
      <c r="B24" s="213"/>
      <c r="C24" s="213"/>
      <c r="D24" s="213"/>
      <c r="E24" s="213"/>
      <c r="F24" s="213"/>
      <c r="G24" s="213"/>
      <c r="H24" s="214"/>
      <c r="I24" s="214"/>
      <c r="J24" s="213"/>
      <c r="K24" s="213"/>
    </row>
    <row r="25" spans="1:11" ht="29.25" customHeight="1" thickBot="1">
      <c r="B25" s="3"/>
      <c r="C25" s="3"/>
      <c r="D25" s="3"/>
      <c r="E25" s="3"/>
      <c r="F25" s="3"/>
      <c r="G25" s="308"/>
      <c r="H25" s="722" t="s">
        <v>312</v>
      </c>
      <c r="I25" s="723"/>
      <c r="J25" s="723"/>
      <c r="K25" s="724"/>
    </row>
    <row r="26" spans="1:11" ht="24.75">
      <c r="B26" s="3"/>
      <c r="C26" s="3"/>
      <c r="D26" s="3"/>
      <c r="E26" s="3"/>
      <c r="F26" s="3"/>
      <c r="G26" s="270"/>
      <c r="H26" s="725"/>
      <c r="I26" s="726"/>
      <c r="J26" s="286" t="s">
        <v>67</v>
      </c>
      <c r="K26" s="287" t="s">
        <v>68</v>
      </c>
    </row>
    <row r="27" spans="1:11" ht="23.25" customHeight="1">
      <c r="B27" s="3"/>
      <c r="C27" s="3"/>
      <c r="D27" s="3"/>
      <c r="E27" s="3"/>
      <c r="F27" s="3"/>
      <c r="G27" s="309"/>
      <c r="H27" s="727" t="str">
        <f>'Data Entry'!B62</f>
        <v>Days taken to submit final PU/DR to LFA</v>
      </c>
      <c r="I27" s="728"/>
      <c r="J27" s="288">
        <f>+'Data Entry'!C62</f>
        <v>45</v>
      </c>
      <c r="K27" s="285">
        <f>+'Data Entry'!D62</f>
        <v>44</v>
      </c>
    </row>
    <row r="28" spans="1:11" ht="21" customHeight="1">
      <c r="B28" s="3"/>
      <c r="C28" s="3"/>
      <c r="D28" s="3"/>
      <c r="E28" s="3"/>
      <c r="F28" s="3"/>
      <c r="G28" s="309"/>
      <c r="H28" s="727" t="str">
        <f>'Data Entry'!B63</f>
        <v>Days taken for disbursement to reach PR</v>
      </c>
      <c r="I28" s="728"/>
      <c r="J28" s="288">
        <f>+'Data Entry'!C63</f>
        <v>45</v>
      </c>
      <c r="K28" s="285">
        <f>+'Data Entry'!D63</f>
        <v>34</v>
      </c>
    </row>
    <row r="29" spans="1:11" ht="21" customHeight="1" thickBot="1">
      <c r="B29" s="3"/>
      <c r="C29" s="3"/>
      <c r="D29" s="3"/>
      <c r="E29" s="3"/>
      <c r="F29" s="3"/>
      <c r="G29" s="309"/>
      <c r="H29" s="711" t="str">
        <f>'Data Entry'!B64</f>
        <v xml:space="preserve">Days taken for disbursement to reach SRs </v>
      </c>
      <c r="I29" s="712"/>
      <c r="J29" s="289">
        <f>+'Data Entry'!C64</f>
        <v>30</v>
      </c>
      <c r="K29" s="290">
        <f>+'Data Entry'!D64</f>
        <v>28</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B2:K2"/>
    <mergeCell ref="D5:I5"/>
    <mergeCell ref="I4:J4"/>
    <mergeCell ref="I3:J3"/>
    <mergeCell ref="E3:H3"/>
    <mergeCell ref="H29:I29"/>
    <mergeCell ref="C3:D3"/>
    <mergeCell ref="C4:D4"/>
    <mergeCell ref="E4:H4"/>
    <mergeCell ref="I23:K23"/>
    <mergeCell ref="C23:F23"/>
    <mergeCell ref="I9:K9"/>
    <mergeCell ref="E6:H6"/>
    <mergeCell ref="H25:K25"/>
    <mergeCell ref="H26:I26"/>
    <mergeCell ref="H28:I28"/>
    <mergeCell ref="H27:I27"/>
    <mergeCell ref="C9:F9"/>
  </mergeCells>
  <phoneticPr fontId="32" type="noConversion"/>
  <conditionalFormatting sqref="K27:K29">
    <cfRule type="cellIs" dxfId="29" priority="4" stopIfTrue="1" operator="greaterThan">
      <formula>J27</formula>
    </cfRule>
    <cfRule type="cellIs" dxfId="28" priority="5" stopIfTrue="1" operator="between">
      <formula>J27</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8" workbookViewId="0">
      <selection activeCell="H42" sqref="H42"/>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5703125" customWidth="1"/>
    <col min="12" max="12" width="14.140625" customWidth="1"/>
  </cols>
  <sheetData>
    <row r="1" spans="1:16" ht="28.5" customHeight="1">
      <c r="C1" s="230"/>
      <c r="E1" s="231"/>
    </row>
    <row r="2" spans="1:16" ht="27.75" customHeight="1">
      <c r="B2" s="737" t="str">
        <f>'Grant Detail'!B3:J3</f>
        <v>Dashboard:  Ghana - HIV / AIDS  (PPAG)</v>
      </c>
      <c r="C2" s="737"/>
      <c r="D2" s="737"/>
      <c r="E2" s="737"/>
      <c r="F2" s="737"/>
      <c r="G2" s="737"/>
      <c r="H2" s="737"/>
      <c r="I2" s="737"/>
      <c r="J2" s="737"/>
      <c r="K2" s="737"/>
      <c r="L2" s="737"/>
      <c r="M2" s="26"/>
      <c r="N2" s="26"/>
      <c r="O2" s="26"/>
      <c r="P2" s="26"/>
    </row>
    <row r="3" spans="1:16">
      <c r="B3" s="24" t="str">
        <f>+IF('Data Entry'!G8="Please Select","",'Data Entry'!G8)</f>
        <v/>
      </c>
      <c r="C3" s="735" t="str">
        <f>+IF('Data Entry'!I8="Please Select","",'Data Entry'!I8)</f>
        <v/>
      </c>
      <c r="D3" s="735"/>
      <c r="E3" s="736"/>
      <c r="F3" s="736"/>
      <c r="G3" s="736"/>
      <c r="H3" s="736"/>
      <c r="I3" s="736"/>
      <c r="J3" s="739" t="str">
        <f>+'Data Entry'!B16</f>
        <v>Report Period:</v>
      </c>
      <c r="K3" s="739"/>
      <c r="L3" s="198" t="str">
        <f>+'Data Entry'!C16</f>
        <v>P1</v>
      </c>
    </row>
    <row r="4" spans="1:16">
      <c r="B4" s="24" t="str">
        <f>+'Data Entry'!B12</f>
        <v>Latest Rating:</v>
      </c>
      <c r="C4" s="714" t="str">
        <f>+IF('Data Entry'!C12="Please Select","",'Data Entry'!C12)</f>
        <v>A1</v>
      </c>
      <c r="D4" s="714"/>
      <c r="E4" s="736" t="str">
        <f>+'Data Entry'!C8</f>
        <v>PPAG</v>
      </c>
      <c r="F4" s="736"/>
      <c r="G4" s="736"/>
      <c r="H4" s="736"/>
      <c r="I4" s="736"/>
      <c r="J4" s="739" t="str">
        <f>+'Data Entry'!D16</f>
        <v>From:</v>
      </c>
      <c r="K4" s="743"/>
      <c r="L4" s="200">
        <f>+IF(ISBLANK('Data Entry'!E16),"",'Data Entry'!E16)</f>
        <v>42186</v>
      </c>
    </row>
    <row r="5" spans="1:16" ht="18.75" customHeight="1">
      <c r="B5" s="24"/>
      <c r="C5" s="24"/>
      <c r="D5" s="736" t="str">
        <f>+'Data Entry'!G4</f>
        <v>Reinforcing Scaling Up HIV Services:  Prevention &amp; Targetting</v>
      </c>
      <c r="E5" s="736"/>
      <c r="F5" s="736"/>
      <c r="G5" s="736"/>
      <c r="H5" s="736"/>
      <c r="I5" s="736"/>
      <c r="J5" s="736"/>
      <c r="K5" s="24" t="str">
        <f>+'Data Entry'!F16</f>
        <v>To:</v>
      </c>
      <c r="L5" s="200">
        <f>+IF(ISBLANK('Data Entry'!G16),"",'Data Entry'!G16)</f>
        <v>42277</v>
      </c>
    </row>
    <row r="6" spans="1:16" ht="18.75">
      <c r="B6" s="23"/>
      <c r="C6" s="24"/>
      <c r="D6" s="25"/>
      <c r="E6" s="738" t="s">
        <v>76</v>
      </c>
      <c r="F6" s="738"/>
      <c r="G6" s="738"/>
      <c r="H6" s="738"/>
      <c r="I6" s="738"/>
    </row>
    <row r="7" spans="1:16">
      <c r="B7" s="355" t="str">
        <f>+'Data Entry'!B69&amp;"                "&amp;+J3&amp;" "&amp;+L3</f>
        <v>M1: Status of Conditions Precedent (CPs) and Time Bound Actions (TBAs)                Report Period: P1</v>
      </c>
      <c r="C7" s="21"/>
      <c r="H7" s="355" t="str">
        <f>+'Data Entry'!B76&amp;"                                                                             "&amp;+J3&amp;"  "&amp;+L3</f>
        <v>M2: Status of key PR management positions                                                                             Report Period:  P1</v>
      </c>
    </row>
    <row r="8" spans="1:16">
      <c r="B8" s="333" t="s">
        <v>16</v>
      </c>
      <c r="C8" s="716"/>
      <c r="D8" s="717"/>
      <c r="E8" s="717"/>
      <c r="F8" s="718"/>
      <c r="G8" s="356"/>
      <c r="H8" s="332" t="s">
        <v>16</v>
      </c>
      <c r="I8" s="716"/>
      <c r="J8" s="719"/>
      <c r="K8" s="719"/>
      <c r="L8" s="720"/>
    </row>
    <row r="9" spans="1:16">
      <c r="B9" s="19"/>
      <c r="C9" s="19"/>
      <c r="D9" s="19"/>
      <c r="E9" s="19"/>
      <c r="F9" s="19"/>
      <c r="G9" s="19"/>
      <c r="H9" s="19"/>
    </row>
    <row r="10" spans="1:16">
      <c r="A10" s="47"/>
      <c r="B10" s="19"/>
      <c r="C10" s="19"/>
      <c r="D10" s="744"/>
      <c r="E10" s="733"/>
      <c r="F10" s="733"/>
      <c r="G10" s="207"/>
      <c r="H10" s="19"/>
      <c r="N10" s="49"/>
      <c r="O10" s="49"/>
      <c r="P10" s="48"/>
    </row>
    <row r="11" spans="1:16">
      <c r="B11" s="19"/>
      <c r="C11" s="28"/>
      <c r="D11" s="744"/>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55" t="str">
        <f>+'Data Entry'!B81&amp;"                                                                                                  "&amp;+J3&amp;" "&amp;+L3</f>
        <v>M3: Contractual arrangements (SRs)                                                                                                   Report Period: P1</v>
      </c>
      <c r="H15" s="355" t="str">
        <f>+'Data Entry'!B86&amp;"                  "&amp;+J3&amp;" "&amp;+L3</f>
        <v>M4: Number of complete reports received on time, this reporting period                  Report Period: P1</v>
      </c>
    </row>
    <row r="16" spans="1:16">
      <c r="B16" s="333" t="s">
        <v>16</v>
      </c>
      <c r="C16" s="716"/>
      <c r="D16" s="719"/>
      <c r="E16" s="719"/>
      <c r="F16" s="720"/>
      <c r="G16" s="356"/>
      <c r="H16" s="332" t="s">
        <v>16</v>
      </c>
      <c r="I16" s="716"/>
      <c r="J16" s="717"/>
      <c r="K16" s="717"/>
      <c r="L16" s="718"/>
    </row>
    <row r="17" spans="2:13">
      <c r="B17" s="29"/>
      <c r="H17" s="30"/>
    </row>
    <row r="18" spans="2:13">
      <c r="M18" s="83"/>
    </row>
    <row r="26" spans="2:13">
      <c r="B26" s="355" t="str">
        <f>+'Data Entry'!B92</f>
        <v>M5: Budget and Procurement of health products, health equipment, medicines and pharmaceuticals</v>
      </c>
      <c r="H26" s="355" t="str">
        <f>+'Data Entry'!B105&amp;"                                                                "&amp;+J3&amp;"  "&amp;+L3</f>
        <v>M6: Difference between current and safety stock                                                                Report Period:  P1</v>
      </c>
    </row>
    <row r="27" spans="2:13">
      <c r="B27" s="331" t="s">
        <v>16</v>
      </c>
      <c r="C27" s="729" t="s">
        <v>411</v>
      </c>
      <c r="D27" s="719"/>
      <c r="E27" s="719"/>
      <c r="F27" s="720"/>
      <c r="G27" s="356"/>
      <c r="H27" s="332" t="s">
        <v>16</v>
      </c>
      <c r="I27" s="716"/>
      <c r="J27" s="717"/>
      <c r="K27" s="717"/>
      <c r="L27" s="718"/>
    </row>
    <row r="28" spans="2:13" ht="15.75" thickBot="1"/>
    <row r="29" spans="2:13" ht="44.25" customHeight="1">
      <c r="F29" s="314"/>
      <c r="G29" s="314"/>
      <c r="H29" s="219" t="s">
        <v>40</v>
      </c>
      <c r="I29" s="310" t="s">
        <v>86</v>
      </c>
      <c r="J29" s="329" t="s">
        <v>337</v>
      </c>
      <c r="K29" s="218" t="s">
        <v>332</v>
      </c>
      <c r="L29" s="311" t="s">
        <v>331</v>
      </c>
    </row>
    <row r="30" spans="2:13" ht="15" customHeight="1">
      <c r="F30" s="314"/>
      <c r="G30" s="314"/>
      <c r="H30" s="740" t="str">
        <f>+'Data Entry'!B108</f>
        <v>HIV / AIDS</v>
      </c>
      <c r="I30" s="312" t="str">
        <f>+'Data Entry'!C108</f>
        <v>Condoms</v>
      </c>
      <c r="J30" s="315">
        <f>+'Data Entry'!I108</f>
        <v>0</v>
      </c>
      <c r="K30" s="307">
        <f>+'Data Entry'!J108</f>
        <v>0</v>
      </c>
      <c r="L30" s="402">
        <f>+'Data Entry'!K108</f>
        <v>0</v>
      </c>
    </row>
    <row r="31" spans="2:13">
      <c r="F31" s="314"/>
      <c r="G31" s="314"/>
      <c r="H31" s="741"/>
      <c r="I31" s="312" t="str">
        <f>+'Data Entry'!C109</f>
        <v>HIV test kits</v>
      </c>
      <c r="J31" s="315">
        <f>+'Data Entry'!I109</f>
        <v>7.18</v>
      </c>
      <c r="K31" s="307" t="str">
        <f>+'Data Entry'!J109</f>
        <v>12 months</v>
      </c>
      <c r="L31" s="403">
        <f>+'Data Entry'!K109</f>
        <v>-4.8</v>
      </c>
    </row>
    <row r="32" spans="2:13">
      <c r="F32" s="314"/>
      <c r="G32" s="314"/>
      <c r="H32" s="741"/>
      <c r="I32" s="312" t="str">
        <f>+'Data Entry'!C110</f>
        <v>HIV confirmation kits</v>
      </c>
      <c r="J32" s="315">
        <f>+'Data Entry'!I110</f>
        <v>0</v>
      </c>
      <c r="K32" s="307" t="str">
        <f>+'Data Entry'!J110</f>
        <v>12 months</v>
      </c>
      <c r="L32" s="402">
        <f>+'Data Entry'!K110</f>
        <v>-12</v>
      </c>
    </row>
    <row r="33" spans="2:12" ht="15.75" thickBot="1">
      <c r="F33" s="314"/>
      <c r="G33" s="314"/>
      <c r="H33" s="742"/>
      <c r="I33" s="313">
        <f>+'Data Entry'!C111</f>
        <v>0</v>
      </c>
      <c r="J33" s="316" t="str">
        <f>+'Data Entry'!I111</f>
        <v/>
      </c>
      <c r="K33" s="317">
        <f>+'Data Entry'!J111</f>
        <v>0</v>
      </c>
      <c r="L33" s="402" t="str">
        <f>+'Data Entry'!K111</f>
        <v/>
      </c>
    </row>
    <row r="34" spans="2:12" ht="24.75" customHeight="1">
      <c r="B34" s="734" t="str">
        <f>+'Data Entry'!B102</f>
        <v>* Includes only EFR category 4 and 5  (Health products and health equipment &amp; Medicines and Pharmaceuticals)</v>
      </c>
      <c r="C34" s="734"/>
      <c r="D34" s="734"/>
      <c r="E34" s="734"/>
      <c r="F34" s="19"/>
      <c r="G34" s="19"/>
      <c r="H34" s="215"/>
      <c r="I34" s="216"/>
      <c r="J34" s="217"/>
      <c r="K34" s="207"/>
      <c r="L34" s="20"/>
    </row>
    <row r="35" spans="2:12">
      <c r="F35" s="19"/>
      <c r="G35" s="19"/>
      <c r="H35" s="19"/>
      <c r="I35" s="19"/>
      <c r="J35" s="19"/>
      <c r="K35" s="19"/>
      <c r="L35" s="19"/>
    </row>
  </sheetData>
  <sheetProtection password="CFC9" sheet="1"/>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2"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abSelected="1" topLeftCell="A11" zoomScale="150" zoomScaleNormal="150" workbookViewId="0">
      <selection activeCell="E18" sqref="E18:K18"/>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5703125" customWidth="1"/>
    <col min="15" max="15" width="4.140625" customWidth="1"/>
    <col min="16" max="16" width="10.7109375" customWidth="1"/>
    <col min="17" max="17" width="11.7109375" customWidth="1"/>
    <col min="18" max="18" width="6.5703125" customWidth="1"/>
  </cols>
  <sheetData>
    <row r="1" spans="1:35" ht="26.25" customHeight="1">
      <c r="A1" s="3"/>
      <c r="B1" s="3"/>
      <c r="C1" s="3"/>
      <c r="D1" s="3"/>
      <c r="E1" s="3"/>
      <c r="F1" s="3"/>
      <c r="G1" s="3"/>
      <c r="H1" s="3"/>
      <c r="I1" s="3"/>
      <c r="J1" s="3"/>
      <c r="K1" s="3"/>
      <c r="L1" s="3"/>
      <c r="M1" s="3"/>
      <c r="N1" s="3"/>
      <c r="O1" s="3"/>
      <c r="P1" s="3"/>
    </row>
    <row r="2" spans="1:35" ht="21.75" customHeight="1">
      <c r="A2" s="3"/>
      <c r="B2" s="745" t="str">
        <f>'Grant Detail'!B3:J3</f>
        <v>Dashboard:  Ghana - HIV / AIDS  (PPAG)</v>
      </c>
      <c r="C2" s="745"/>
      <c r="D2" s="745"/>
      <c r="E2" s="745"/>
      <c r="F2" s="745"/>
      <c r="G2" s="745"/>
      <c r="H2" s="745"/>
      <c r="I2" s="745"/>
      <c r="J2" s="745"/>
      <c r="K2" s="745"/>
      <c r="L2" s="745"/>
      <c r="M2" s="745"/>
      <c r="N2" s="745"/>
      <c r="O2" s="745"/>
      <c r="P2" s="745"/>
      <c r="Q2" s="745"/>
    </row>
    <row r="3" spans="1:35" ht="18.75">
      <c r="A3" s="3"/>
      <c r="B3" s="132" t="str">
        <f>+IF('Data Entry'!G8="Please Select","",'Data Entry'!G8)</f>
        <v/>
      </c>
      <c r="C3" s="713" t="str">
        <f>+IF('Data Entry'!I8="Please Select","",'Data Entry'!I8)</f>
        <v/>
      </c>
      <c r="D3" s="713"/>
      <c r="E3" s="715"/>
      <c r="F3" s="715"/>
      <c r="G3" s="715"/>
      <c r="H3" s="715"/>
      <c r="I3" s="748"/>
      <c r="J3" s="748"/>
      <c r="K3" s="748"/>
      <c r="L3" s="3"/>
      <c r="M3" s="3"/>
      <c r="O3" s="731" t="str">
        <f>+'Data Entry'!B16</f>
        <v>Report Period:</v>
      </c>
      <c r="P3" s="731"/>
      <c r="Q3" s="199" t="str">
        <f>+'Data Entry'!C16</f>
        <v>P1</v>
      </c>
    </row>
    <row r="4" spans="1:35" ht="12" customHeight="1">
      <c r="A4" s="3"/>
      <c r="B4" s="132" t="str">
        <f>+'Data Entry'!B12</f>
        <v>Latest Rating:</v>
      </c>
      <c r="C4" s="749" t="str">
        <f>+IF('Data Entry'!C12="Please Select","",'Data Entry'!C12)</f>
        <v>A1</v>
      </c>
      <c r="D4" s="749"/>
      <c r="E4" s="715" t="str">
        <f>+'Data Entry'!C8</f>
        <v>PPAG</v>
      </c>
      <c r="F4" s="715"/>
      <c r="G4" s="715"/>
      <c r="H4" s="715"/>
      <c r="I4" s="715"/>
      <c r="J4" s="715"/>
      <c r="K4" s="715"/>
      <c r="L4" s="715"/>
      <c r="M4" s="3"/>
      <c r="O4" s="319"/>
      <c r="P4" s="132" t="str">
        <f>+'Data Entry'!D16</f>
        <v>From:</v>
      </c>
      <c r="Q4" s="320">
        <f>+IF(ISBLANK('Data Entry'!E16),"",'Data Entry'!E16)</f>
        <v>42186</v>
      </c>
      <c r="Y4" s="71"/>
      <c r="Z4" s="71"/>
      <c r="AA4" s="71"/>
      <c r="AB4" s="71"/>
      <c r="AC4" s="71"/>
    </row>
    <row r="5" spans="1:35" ht="15.75" customHeight="1">
      <c r="A5" s="3"/>
      <c r="B5" s="132"/>
      <c r="C5" s="132"/>
      <c r="D5" s="715" t="str">
        <f>+'Data Entry'!G4</f>
        <v>Reinforcing Scaling Up HIV Services:  Prevention &amp; Targetting</v>
      </c>
      <c r="E5" s="715"/>
      <c r="F5" s="715"/>
      <c r="G5" s="715"/>
      <c r="H5" s="715"/>
      <c r="I5" s="715"/>
      <c r="J5" s="715"/>
      <c r="K5" s="715"/>
      <c r="L5" s="715"/>
      <c r="M5" s="715"/>
      <c r="N5" s="715"/>
      <c r="P5" s="132" t="str">
        <f>+'Data Entry'!F16</f>
        <v>To:</v>
      </c>
      <c r="Q5" s="320">
        <f>+IF(ISBLANK('Data Entry'!G16),"",'Data Entry'!G16)</f>
        <v>42277</v>
      </c>
      <c r="S5" s="225"/>
      <c r="T5" s="225"/>
      <c r="U5" s="225"/>
      <c r="V5" s="225"/>
      <c r="W5" s="225"/>
      <c r="X5" s="225"/>
      <c r="Y5" s="71"/>
      <c r="Z5" s="71"/>
      <c r="AA5" s="71" t="s">
        <v>50</v>
      </c>
      <c r="AB5" s="71"/>
      <c r="AC5" s="71" t="s">
        <v>271</v>
      </c>
      <c r="AD5" s="225"/>
      <c r="AE5" s="225"/>
      <c r="AF5" s="225"/>
      <c r="AG5" s="225"/>
      <c r="AH5" s="225"/>
      <c r="AI5" s="225"/>
    </row>
    <row r="6" spans="1:35" ht="15.75" customHeight="1">
      <c r="A6" s="3"/>
      <c r="B6" s="132"/>
      <c r="C6" s="132"/>
      <c r="D6" s="224"/>
      <c r="E6" s="224"/>
      <c r="F6" s="747" t="s">
        <v>378</v>
      </c>
      <c r="G6" s="747"/>
      <c r="H6" s="747"/>
      <c r="I6" s="747"/>
      <c r="J6" s="747"/>
      <c r="K6" s="747"/>
      <c r="L6" s="224"/>
      <c r="M6" s="3"/>
      <c r="N6" s="3"/>
      <c r="O6" s="201"/>
      <c r="P6" s="245"/>
      <c r="S6" s="225"/>
      <c r="T6" s="225"/>
      <c r="U6" s="225"/>
      <c r="V6" s="225"/>
      <c r="W6" s="225"/>
      <c r="X6" s="225"/>
      <c r="Y6" s="71"/>
      <c r="Z6" s="71"/>
      <c r="AA6" s="71"/>
      <c r="AB6" s="71"/>
      <c r="AC6" s="71"/>
      <c r="AD6" s="225"/>
      <c r="AE6" s="225"/>
      <c r="AF6" s="225"/>
      <c r="AG6" s="225"/>
      <c r="AH6" s="225"/>
      <c r="AI6" s="225"/>
    </row>
    <row r="7" spans="1:35" ht="3" customHeight="1">
      <c r="A7" s="3"/>
      <c r="B7" s="132"/>
      <c r="C7" s="132"/>
      <c r="D7" s="224"/>
      <c r="E7" s="224"/>
      <c r="F7" s="224"/>
      <c r="G7" s="224"/>
      <c r="H7" s="224"/>
      <c r="I7" s="224"/>
      <c r="J7" s="224"/>
      <c r="K7" s="224"/>
      <c r="L7" s="224"/>
      <c r="M7" s="3"/>
      <c r="N7" s="3"/>
      <c r="O7" s="201"/>
      <c r="P7" s="200"/>
      <c r="Q7" s="200"/>
      <c r="S7" s="225"/>
      <c r="T7" s="225"/>
      <c r="U7" s="225"/>
      <c r="V7" s="225"/>
      <c r="W7" s="225"/>
      <c r="X7" s="225"/>
      <c r="Y7" s="71"/>
      <c r="Z7" s="71"/>
      <c r="AA7" s="71"/>
      <c r="AB7" s="71"/>
      <c r="AC7" s="71"/>
      <c r="AD7" s="225"/>
      <c r="AE7" s="225"/>
      <c r="AF7" s="225"/>
      <c r="AG7" s="225"/>
      <c r="AH7" s="225"/>
      <c r="AI7" s="225"/>
    </row>
    <row r="8" spans="1:35" ht="24" customHeight="1">
      <c r="A8" s="3"/>
      <c r="B8" s="746" t="str">
        <f>+'Data Entry'!B118</f>
        <v xml:space="preserve">KP-1e: Percentage of other vulnerable populations reached with HIV prevention programs - defined package of services </v>
      </c>
      <c r="C8" s="746"/>
      <c r="D8" s="746"/>
      <c r="E8" s="746"/>
      <c r="F8" s="746" t="str">
        <f>+'Data Entry'!B120</f>
        <v>KP-3e: Percentage of other vulnerable populations that have received an HIV test during the reporting period and know their results</v>
      </c>
      <c r="G8" s="746"/>
      <c r="H8" s="746"/>
      <c r="I8" s="746"/>
      <c r="J8" s="746"/>
      <c r="K8" s="746"/>
      <c r="L8" s="746">
        <f>+'Data Entry'!B122</f>
        <v>0</v>
      </c>
      <c r="M8" s="746"/>
      <c r="N8" s="746"/>
      <c r="O8" s="746"/>
      <c r="P8" s="746"/>
      <c r="Q8" s="746"/>
      <c r="S8" s="225"/>
      <c r="T8" s="225"/>
      <c r="U8" s="225"/>
      <c r="V8" s="225"/>
      <c r="W8" s="225"/>
      <c r="X8" s="225"/>
      <c r="Y8" s="71"/>
      <c r="Z8" s="71"/>
      <c r="AA8" s="71"/>
      <c r="AB8" s="71"/>
      <c r="AC8" s="71"/>
      <c r="AD8" s="225"/>
      <c r="AE8" s="225"/>
      <c r="AF8" s="225"/>
      <c r="AG8" s="225"/>
      <c r="AH8" s="225"/>
      <c r="AI8" s="225"/>
    </row>
    <row r="9" spans="1:35" ht="18.75" customHeight="1">
      <c r="A9" s="3"/>
      <c r="B9" s="427" t="s">
        <v>12</v>
      </c>
      <c r="C9" s="764"/>
      <c r="D9" s="771"/>
      <c r="E9" s="772"/>
      <c r="F9" s="428" t="s">
        <v>12</v>
      </c>
      <c r="G9" s="764"/>
      <c r="H9" s="771"/>
      <c r="I9" s="771"/>
      <c r="J9" s="771"/>
      <c r="K9" s="772"/>
      <c r="L9" s="428" t="s">
        <v>13</v>
      </c>
      <c r="M9" s="764"/>
      <c r="N9" s="765"/>
      <c r="O9" s="765"/>
      <c r="P9" s="765"/>
      <c r="Q9" s="766"/>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4"/>
      <c r="E10" s="224"/>
      <c r="F10" s="224"/>
      <c r="G10" s="224"/>
      <c r="H10" s="224"/>
      <c r="I10" s="224"/>
      <c r="J10" s="224"/>
      <c r="K10" s="224"/>
      <c r="L10" s="224"/>
      <c r="M10" s="3"/>
      <c r="N10" s="3"/>
      <c r="O10" s="201"/>
      <c r="P10" s="200"/>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4"/>
      <c r="E11" s="224"/>
      <c r="F11" s="224"/>
      <c r="G11" s="224"/>
      <c r="H11" s="224"/>
      <c r="I11" s="224"/>
      <c r="J11" s="224"/>
      <c r="K11" s="224"/>
      <c r="L11" s="224"/>
      <c r="M11" s="3"/>
      <c r="N11" s="3"/>
      <c r="O11" s="201"/>
      <c r="P11" s="200"/>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4"/>
      <c r="E12" s="224"/>
      <c r="F12" s="224"/>
      <c r="G12" s="224"/>
      <c r="H12" s="224"/>
      <c r="I12" s="224"/>
      <c r="J12" s="224"/>
      <c r="K12" s="224"/>
      <c r="L12" s="224"/>
      <c r="M12" s="3"/>
      <c r="N12" s="3"/>
      <c r="O12" s="201"/>
      <c r="P12" s="200"/>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4"/>
      <c r="E13" s="224"/>
      <c r="F13" s="224"/>
      <c r="G13" s="224"/>
      <c r="H13" s="224"/>
      <c r="I13" s="224"/>
      <c r="J13" s="224"/>
      <c r="K13" s="224"/>
      <c r="L13" s="224"/>
      <c r="M13" s="3"/>
      <c r="N13" s="3"/>
      <c r="O13" s="201"/>
      <c r="P13" s="200"/>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4"/>
      <c r="E14" s="224"/>
      <c r="F14" s="224"/>
      <c r="G14" s="224"/>
      <c r="H14" s="224"/>
      <c r="I14" s="224"/>
      <c r="J14" s="224"/>
      <c r="K14" s="224"/>
      <c r="L14" s="224"/>
      <c r="M14" s="3"/>
      <c r="N14" s="3"/>
      <c r="O14" s="201"/>
      <c r="P14" s="200"/>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4"/>
      <c r="E15" s="224"/>
      <c r="F15" s="224"/>
      <c r="G15" s="224"/>
      <c r="H15" s="224"/>
      <c r="I15" s="224"/>
      <c r="J15" s="224"/>
      <c r="K15" s="224"/>
      <c r="L15" s="224"/>
      <c r="M15" s="3"/>
      <c r="N15" s="3"/>
      <c r="O15" s="201"/>
      <c r="P15" s="200"/>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4"/>
      <c r="E16" s="224"/>
      <c r="F16" s="224"/>
      <c r="G16" s="224"/>
      <c r="H16" s="224"/>
      <c r="I16" s="224"/>
      <c r="J16" s="224"/>
      <c r="K16" s="224"/>
      <c r="L16" s="224"/>
      <c r="M16" s="3"/>
      <c r="N16" s="3"/>
      <c r="O16" s="201"/>
      <c r="P16" s="200"/>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4"/>
      <c r="E17" s="224"/>
      <c r="F17" s="224"/>
      <c r="G17" s="224"/>
      <c r="H17" s="224"/>
      <c r="I17" s="224"/>
      <c r="J17" s="224"/>
      <c r="K17" s="224"/>
      <c r="L17" s="224"/>
      <c r="M17" s="3"/>
      <c r="N17" s="3"/>
      <c r="O17" s="201"/>
      <c r="P17" s="200"/>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777"/>
      <c r="F18" s="777"/>
      <c r="G18" s="777"/>
      <c r="H18" s="777"/>
      <c r="I18" s="777"/>
      <c r="J18" s="777"/>
      <c r="K18" s="777"/>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770" t="s">
        <v>95</v>
      </c>
      <c r="C19" s="770"/>
      <c r="D19" s="770"/>
      <c r="E19" s="143" t="s">
        <v>92</v>
      </c>
      <c r="F19" s="143" t="s">
        <v>96</v>
      </c>
      <c r="G19" s="773" t="s">
        <v>333</v>
      </c>
      <c r="H19" s="774"/>
      <c r="I19" s="775" t="s">
        <v>334</v>
      </c>
      <c r="J19" s="776"/>
      <c r="K19" s="318" t="s">
        <v>423</v>
      </c>
      <c r="L19" s="767" t="s">
        <v>99</v>
      </c>
      <c r="M19" s="768"/>
      <c r="N19" s="768"/>
      <c r="O19" s="768"/>
      <c r="P19" s="768"/>
      <c r="Q19" s="769"/>
      <c r="S19" s="65" t="s">
        <v>97</v>
      </c>
      <c r="T19" s="66">
        <v>0</v>
      </c>
      <c r="U19" s="67">
        <v>0.3</v>
      </c>
      <c r="V19" s="67">
        <v>0.6</v>
      </c>
      <c r="W19" s="67">
        <v>0.9</v>
      </c>
      <c r="X19" s="67">
        <v>1</v>
      </c>
      <c r="Y19" s="71"/>
      <c r="Z19" s="71"/>
      <c r="AA19" s="65" t="s">
        <v>97</v>
      </c>
      <c r="AB19" s="66">
        <v>0</v>
      </c>
      <c r="AC19" s="67">
        <v>0.2</v>
      </c>
      <c r="AD19" s="67">
        <v>0.4</v>
      </c>
      <c r="AE19" s="67">
        <v>0.6</v>
      </c>
      <c r="AF19" s="67">
        <v>0.8</v>
      </c>
      <c r="AG19" s="71"/>
      <c r="AH19" s="71"/>
      <c r="AI19" s="71"/>
    </row>
    <row r="20" spans="1:35" ht="24" customHeight="1">
      <c r="A20" s="3"/>
      <c r="B20" s="750" t="str">
        <f>+'Data Entry'!B118</f>
        <v xml:space="preserve">KP-1e: Percentage of other vulnerable populations reached with HIV prevention programs - defined package of services </v>
      </c>
      <c r="C20" s="750"/>
      <c r="D20" s="750"/>
      <c r="E20" s="144">
        <f ca="1">OFFSET('Data Entry'!$G$117,1,RIGHT('Data Entry'!$C$16,LEN('Data Entry'!$C$16)-1),1,1)</f>
        <v>7571</v>
      </c>
      <c r="F20" s="144">
        <f ca="1">OFFSET('Data Entry'!$G$117,2,RIGHT('Data Entry'!$C$16,LEN('Data Entry'!$C$16)-1),1,1)</f>
        <v>1562</v>
      </c>
      <c r="G20" s="751">
        <f t="shared" ref="G20:G29" ca="1" si="0">+IF(ISERROR(F20/E20),0,F20/E20)</f>
        <v>0.20631356491876898</v>
      </c>
      <c r="H20" s="752"/>
      <c r="I20" s="752"/>
      <c r="J20" s="752"/>
      <c r="K20" s="753"/>
      <c r="L20" s="755" t="s">
        <v>467</v>
      </c>
      <c r="M20" s="756"/>
      <c r="N20" s="756"/>
      <c r="O20" s="756"/>
      <c r="P20" s="756"/>
      <c r="Q20" s="757"/>
      <c r="R20" s="472"/>
      <c r="S20" s="471"/>
      <c r="T20" s="68">
        <v>0.3</v>
      </c>
      <c r="U20" s="67">
        <v>0.6</v>
      </c>
      <c r="V20" s="67">
        <v>0.9</v>
      </c>
      <c r="W20" s="67">
        <v>1</v>
      </c>
      <c r="X20" s="67">
        <v>2</v>
      </c>
      <c r="Y20" s="71"/>
      <c r="Z20" s="71"/>
      <c r="AA20" s="65" t="s">
        <v>98</v>
      </c>
      <c r="AB20" s="68">
        <v>0.2</v>
      </c>
      <c r="AC20" s="67">
        <v>0.4</v>
      </c>
      <c r="AD20" s="67">
        <v>0.6</v>
      </c>
      <c r="AE20" s="67">
        <v>0.8</v>
      </c>
      <c r="AF20" s="67">
        <v>1</v>
      </c>
      <c r="AG20" s="71"/>
      <c r="AH20" s="71"/>
      <c r="AI20" s="71"/>
    </row>
    <row r="21" spans="1:35" ht="24" customHeight="1">
      <c r="A21" s="3"/>
      <c r="B21" s="750" t="str">
        <f>+'Data Entry'!B120</f>
        <v>KP-3e: Percentage of other vulnerable populations that have received an HIV test during the reporting period and know their results</v>
      </c>
      <c r="C21" s="750"/>
      <c r="D21" s="750"/>
      <c r="E21" s="144">
        <f ca="1">OFFSET('Data Entry'!$G$117,3,RIGHT('Data Entry'!$C$16,LEN('Data Entry'!$C$16)-1),1,1)</f>
        <v>6199</v>
      </c>
      <c r="F21" s="144">
        <f ca="1">OFFSET('Data Entry'!$G$117,4,RIGHT('Data Entry'!$C$16,LEN('Data Entry'!$C$16)-1),1,1)</f>
        <v>927</v>
      </c>
      <c r="G21" s="751">
        <f t="shared" ca="1" si="0"/>
        <v>0.14954024842716568</v>
      </c>
      <c r="H21" s="752"/>
      <c r="I21" s="752"/>
      <c r="J21" s="752"/>
      <c r="K21" s="753"/>
      <c r="L21" s="755" t="s">
        <v>464</v>
      </c>
      <c r="M21" s="756"/>
      <c r="N21" s="756"/>
      <c r="O21" s="756"/>
      <c r="P21" s="756"/>
      <c r="Q21" s="757"/>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272</v>
      </c>
      <c r="AA21" s="69" t="s">
        <v>271</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24" customHeight="1">
      <c r="A22" s="3"/>
      <c r="B22" s="750">
        <f>+'Data Entry'!B122</f>
        <v>0</v>
      </c>
      <c r="C22" s="750"/>
      <c r="D22" s="750"/>
      <c r="E22" s="144">
        <f ca="1">OFFSET('Data Entry'!$G$117,5,RIGHT('Data Entry'!$C$16,LEN('Data Entry'!$C$16)-1),1,1)</f>
        <v>0</v>
      </c>
      <c r="F22" s="144">
        <f ca="1">OFFSET('Data Entry'!$G$117,6,RIGHT('Data Entry'!$C$16,LEN('Data Entry'!$C$16)-1),1,1)</f>
        <v>0</v>
      </c>
      <c r="G22" s="751">
        <f t="shared" ca="1" si="0"/>
        <v>0</v>
      </c>
      <c r="H22" s="752"/>
      <c r="I22" s="752"/>
      <c r="J22" s="752"/>
      <c r="K22" s="753"/>
      <c r="L22" s="755"/>
      <c r="M22" s="756"/>
      <c r="N22" s="756"/>
      <c r="O22" s="756"/>
      <c r="P22" s="756"/>
      <c r="Q22" s="757"/>
      <c r="S22" s="69"/>
      <c r="T22" s="67" t="e">
        <f t="shared" ref="T22:W33" si="1">IF($K20&gt;T$19,IF($K20&lt;=T$20,$K20,NA()),NA())</f>
        <v>#N/A</v>
      </c>
      <c r="U22" s="67" t="e">
        <f t="shared" si="1"/>
        <v>#N/A</v>
      </c>
      <c r="V22" s="67" t="e">
        <f t="shared" si="1"/>
        <v>#N/A</v>
      </c>
      <c r="W22" s="67" t="e">
        <f t="shared" si="1"/>
        <v>#N/A</v>
      </c>
      <c r="X22" s="67" t="e">
        <f>IF($K20&gt;X$19,IF($K20&lt;=X$20,1,NA()),NA())</f>
        <v>#N/A</v>
      </c>
      <c r="Y22" s="71"/>
      <c r="Z22" s="197"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24" customHeight="1">
      <c r="A23" s="3"/>
      <c r="B23" s="759">
        <f>+'Data Entry'!B124</f>
        <v>0</v>
      </c>
      <c r="C23" s="760"/>
      <c r="D23" s="761"/>
      <c r="E23" s="144">
        <f ca="1">OFFSET('Data Entry'!$G$117,7,RIGHT('Data Entry'!$C$16,LEN('Data Entry'!$C$16)-1),1,1)</f>
        <v>0</v>
      </c>
      <c r="F23" s="144">
        <f ca="1">OFFSET('Data Entry'!$G$117,8,RIGHT('Data Entry'!$C$16,LEN('Data Entry'!$C$16)-1),1,1)</f>
        <v>0</v>
      </c>
      <c r="G23" s="751">
        <f t="shared" ca="1" si="0"/>
        <v>0</v>
      </c>
      <c r="H23" s="752"/>
      <c r="I23" s="752"/>
      <c r="J23" s="752"/>
      <c r="K23" s="753"/>
      <c r="L23" s="754"/>
      <c r="M23" s="754"/>
      <c r="N23" s="754"/>
      <c r="O23" s="754"/>
      <c r="P23" s="754"/>
      <c r="Q23" s="754"/>
      <c r="S23" s="69"/>
      <c r="T23" s="67" t="e">
        <f t="shared" si="1"/>
        <v>#N/A</v>
      </c>
      <c r="U23" s="67" t="e">
        <f t="shared" si="1"/>
        <v>#N/A</v>
      </c>
      <c r="V23" s="67" t="e">
        <f t="shared" si="1"/>
        <v>#N/A</v>
      </c>
      <c r="W23" s="67" t="e">
        <f t="shared" si="1"/>
        <v>#N/A</v>
      </c>
      <c r="X23" s="67" t="e">
        <f>IF($K21&gt;X$19,IF($K21&lt;=X$20,1,1),NA())</f>
        <v>#N/A</v>
      </c>
      <c r="Y23" s="71"/>
      <c r="Z23" s="197"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24" customHeight="1">
      <c r="A24" s="3"/>
      <c r="B24" s="750">
        <f>+'Data Entry'!B126</f>
        <v>0</v>
      </c>
      <c r="C24" s="750"/>
      <c r="D24" s="750"/>
      <c r="E24" s="144">
        <f ca="1">OFFSET('Data Entry'!$G$117,9,RIGHT('Data Entry'!$C$16,LEN('Data Entry'!$C$16)-1),1,1)</f>
        <v>0</v>
      </c>
      <c r="F24" s="144">
        <f ca="1">OFFSET('Data Entry'!$G$117,10,RIGHT('Data Entry'!$C$16,LEN('Data Entry'!$C$16)-1),1,1)</f>
        <v>0</v>
      </c>
      <c r="G24" s="751">
        <f t="shared" ca="1" si="0"/>
        <v>0</v>
      </c>
      <c r="H24" s="752"/>
      <c r="I24" s="752"/>
      <c r="J24" s="752"/>
      <c r="K24" s="753"/>
      <c r="L24" s="755"/>
      <c r="M24" s="756"/>
      <c r="N24" s="756"/>
      <c r="O24" s="756"/>
      <c r="P24" s="756"/>
      <c r="Q24" s="757"/>
      <c r="S24" s="69"/>
      <c r="T24" s="67" t="e">
        <f t="shared" si="1"/>
        <v>#N/A</v>
      </c>
      <c r="U24" s="67" t="e">
        <f t="shared" si="1"/>
        <v>#N/A</v>
      </c>
      <c r="V24" s="67" t="e">
        <f t="shared" si="1"/>
        <v>#N/A</v>
      </c>
      <c r="W24" s="67" t="e">
        <f t="shared" si="1"/>
        <v>#N/A</v>
      </c>
      <c r="X24" s="67" t="e">
        <f t="shared" ref="X24:X33" si="3">IF($K22&gt;X$19,IF($K22&lt;=X$20,1,NA()),NA())</f>
        <v>#N/A</v>
      </c>
      <c r="Y24" s="71"/>
      <c r="Z24" s="197"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customHeight="1">
      <c r="A25" s="3"/>
      <c r="B25" s="750">
        <f>+'Data Entry'!B128</f>
        <v>0</v>
      </c>
      <c r="C25" s="750"/>
      <c r="D25" s="750"/>
      <c r="E25" s="144">
        <f ca="1">OFFSET('Data Entry'!$G$117,11,RIGHT('Data Entry'!$C$16,LEN('Data Entry'!$C$16)-1),1,1)</f>
        <v>0</v>
      </c>
      <c r="F25" s="144">
        <f ca="1">OFFSET('Data Entry'!$G$117,12,RIGHT('Data Entry'!$C$16,LEN('Data Entry'!$C$16)-1),1,1)</f>
        <v>0</v>
      </c>
      <c r="G25" s="751">
        <f t="shared" ca="1" si="0"/>
        <v>0</v>
      </c>
      <c r="H25" s="752"/>
      <c r="I25" s="752"/>
      <c r="J25" s="752"/>
      <c r="K25" s="753"/>
      <c r="L25" s="754"/>
      <c r="M25" s="754"/>
      <c r="N25" s="754"/>
      <c r="O25" s="754"/>
      <c r="P25" s="754"/>
      <c r="Q25" s="754"/>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customHeight="1">
      <c r="A26" s="3"/>
      <c r="B26" s="750">
        <f>+'Data Entry'!B130</f>
        <v>0</v>
      </c>
      <c r="C26" s="750"/>
      <c r="D26" s="750"/>
      <c r="E26" s="144">
        <f ca="1">OFFSET('Data Entry'!$G$117,13,RIGHT('Data Entry'!$C$16,LEN('Data Entry'!$C$16)-1),1,1)</f>
        <v>0</v>
      </c>
      <c r="F26" s="144">
        <f ca="1">OFFSET('Data Entry'!$G$117,14,RIGHT('Data Entry'!$C$16,LEN('Data Entry'!$C$16)-1),1,1)</f>
        <v>0</v>
      </c>
      <c r="G26" s="751">
        <f t="shared" ca="1" si="0"/>
        <v>0</v>
      </c>
      <c r="H26" s="752"/>
      <c r="I26" s="752"/>
      <c r="J26" s="752"/>
      <c r="K26" s="753"/>
      <c r="L26" s="754"/>
      <c r="M26" s="754"/>
      <c r="N26" s="754"/>
      <c r="O26" s="754"/>
      <c r="P26" s="754"/>
      <c r="Q26" s="754"/>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customHeight="1">
      <c r="A27" s="3"/>
      <c r="B27" s="750">
        <f>+'Data Entry'!B132</f>
        <v>0</v>
      </c>
      <c r="C27" s="750"/>
      <c r="D27" s="750"/>
      <c r="E27" s="144">
        <f ca="1">OFFSET('Data Entry'!$G$117,15,RIGHT('Data Entry'!$C$16,LEN('Data Entry'!$C$16)-1),1,1)</f>
        <v>0</v>
      </c>
      <c r="F27" s="144">
        <f ca="1">OFFSET('Data Entry'!$G$117,16,RIGHT('Data Entry'!$C$16,LEN('Data Entry'!$C$16)-1),1,1)</f>
        <v>0</v>
      </c>
      <c r="G27" s="751">
        <f t="shared" ca="1" si="0"/>
        <v>0</v>
      </c>
      <c r="H27" s="752"/>
      <c r="I27" s="752"/>
      <c r="J27" s="752"/>
      <c r="K27" s="753"/>
      <c r="L27" s="754"/>
      <c r="M27" s="754"/>
      <c r="N27" s="754"/>
      <c r="O27" s="754"/>
      <c r="P27" s="754"/>
      <c r="Q27" s="754"/>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24" customHeight="1">
      <c r="A28" s="3"/>
      <c r="B28" s="750">
        <f>+'Data Entry'!B134</f>
        <v>0</v>
      </c>
      <c r="C28" s="750"/>
      <c r="D28" s="750"/>
      <c r="E28" s="144">
        <f ca="1">OFFSET('Data Entry'!$G$117,17,RIGHT('Data Entry'!$C$16,LEN('Data Entry'!$C$16)-1),1,1)</f>
        <v>0</v>
      </c>
      <c r="F28" s="144">
        <f ca="1">OFFSET('Data Entry'!$G$117,18,RIGHT('Data Entry'!$C$16,LEN('Data Entry'!$C$16)-1),1,1)</f>
        <v>0</v>
      </c>
      <c r="G28" s="751">
        <f t="shared" ca="1" si="0"/>
        <v>0</v>
      </c>
      <c r="H28" s="752"/>
      <c r="I28" s="752"/>
      <c r="J28" s="752"/>
      <c r="K28" s="753"/>
      <c r="L28" s="754"/>
      <c r="M28" s="754"/>
      <c r="N28" s="754"/>
      <c r="O28" s="754"/>
      <c r="P28" s="754"/>
      <c r="Q28" s="754"/>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customHeight="1">
      <c r="A29" s="3"/>
      <c r="B29" s="759">
        <f>+'Data Entry'!B136</f>
        <v>0</v>
      </c>
      <c r="C29" s="760"/>
      <c r="D29" s="761"/>
      <c r="E29" s="144">
        <f ca="1">OFFSET('Data Entry'!$G$117,19,RIGHT('Data Entry'!$C$16,LEN('Data Entry'!$C$16)-1),1,1)</f>
        <v>0</v>
      </c>
      <c r="F29" s="144">
        <f ca="1">OFFSET('Data Entry'!$G$117,20,RIGHT('Data Entry'!$C$16,LEN('Data Entry'!$C$16)-1),1,1)</f>
        <v>0</v>
      </c>
      <c r="G29" s="751">
        <f t="shared" ca="1" si="0"/>
        <v>0</v>
      </c>
      <c r="H29" s="752"/>
      <c r="I29" s="752"/>
      <c r="J29" s="752"/>
      <c r="K29" s="753"/>
      <c r="L29" s="754"/>
      <c r="M29" s="754"/>
      <c r="N29" s="754"/>
      <c r="O29" s="754"/>
      <c r="P29" s="754"/>
      <c r="Q29" s="754"/>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63"/>
      <c r="C30" s="763"/>
      <c r="D30" s="763"/>
      <c r="E30" s="763"/>
      <c r="F30" s="762"/>
      <c r="G30" s="762"/>
      <c r="H30" s="762"/>
      <c r="I30" s="762"/>
      <c r="J30" s="762"/>
      <c r="K30" s="762"/>
      <c r="L30" s="778"/>
      <c r="M30" s="778"/>
      <c r="N30" s="778"/>
      <c r="O30" s="778"/>
      <c r="P30" s="778"/>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9"/>
      <c r="C31" s="779"/>
      <c r="D31" s="779"/>
      <c r="E31" s="780"/>
      <c r="F31" s="781"/>
      <c r="G31" s="782"/>
      <c r="H31" s="782"/>
      <c r="I31" s="782"/>
      <c r="J31" s="782"/>
      <c r="K31" s="780"/>
      <c r="L31" s="781"/>
      <c r="M31" s="782"/>
      <c r="N31" s="782"/>
      <c r="O31" s="782"/>
      <c r="P31" s="782"/>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58"/>
      <c r="C33" s="758"/>
      <c r="D33" s="758"/>
      <c r="E33" s="758"/>
      <c r="F33" s="758"/>
      <c r="G33" s="758"/>
      <c r="H33" s="758"/>
      <c r="I33" s="758"/>
      <c r="J33" s="758"/>
      <c r="K33" s="758"/>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58"/>
      <c r="C34" s="758"/>
      <c r="D34" s="758"/>
      <c r="E34" s="758"/>
      <c r="F34" s="758"/>
      <c r="G34" s="758"/>
      <c r="H34" s="758"/>
      <c r="I34" s="758"/>
      <c r="J34" s="758"/>
      <c r="K34" s="758"/>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99"/>
      <c r="J35" s="99"/>
      <c r="K35" s="99"/>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5"/>
      <c r="J36" s="146"/>
      <c r="K36" s="146"/>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7"/>
      <c r="J37" s="148"/>
      <c r="K37" s="101"/>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9"/>
      <c r="J38" s="148"/>
      <c r="K38" s="101"/>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7"/>
      <c r="J39" s="148"/>
      <c r="K39" s="101"/>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sheetProtection password="CFC9" sheet="1"/>
  <mergeCells count="58">
    <mergeCell ref="L28:Q28"/>
    <mergeCell ref="G22:K22"/>
    <mergeCell ref="G25:K25"/>
    <mergeCell ref="L30:P30"/>
    <mergeCell ref="B31:E31"/>
    <mergeCell ref="F31:K31"/>
    <mergeCell ref="G28:K28"/>
    <mergeCell ref="G29:K29"/>
    <mergeCell ref="L31:P31"/>
    <mergeCell ref="B28:D28"/>
    <mergeCell ref="B22:D22"/>
    <mergeCell ref="L23:Q23"/>
    <mergeCell ref="L24:Q24"/>
    <mergeCell ref="L29:Q29"/>
    <mergeCell ref="L25:Q25"/>
    <mergeCell ref="L26:Q26"/>
    <mergeCell ref="M9:Q9"/>
    <mergeCell ref="F8:K8"/>
    <mergeCell ref="B20:D20"/>
    <mergeCell ref="L19:Q19"/>
    <mergeCell ref="B19:D19"/>
    <mergeCell ref="G20:K20"/>
    <mergeCell ref="C9:E9"/>
    <mergeCell ref="G9:K9"/>
    <mergeCell ref="G19:H19"/>
    <mergeCell ref="I19:J19"/>
    <mergeCell ref="E18:K18"/>
    <mergeCell ref="L20:Q20"/>
    <mergeCell ref="B33:D34"/>
    <mergeCell ref="E33:G34"/>
    <mergeCell ref="H33:K34"/>
    <mergeCell ref="B23:D23"/>
    <mergeCell ref="B24:D24"/>
    <mergeCell ref="F30:K30"/>
    <mergeCell ref="B30:E30"/>
    <mergeCell ref="B26:D26"/>
    <mergeCell ref="B29:D29"/>
    <mergeCell ref="B27:D27"/>
    <mergeCell ref="G23:K23"/>
    <mergeCell ref="G24:K24"/>
    <mergeCell ref="B21:D21"/>
    <mergeCell ref="G26:K26"/>
    <mergeCell ref="G27:K27"/>
    <mergeCell ref="L27:Q27"/>
    <mergeCell ref="G21:K21"/>
    <mergeCell ref="B25:D25"/>
    <mergeCell ref="L21:Q21"/>
    <mergeCell ref="L22:Q22"/>
    <mergeCell ref="B2:Q2"/>
    <mergeCell ref="O3:P3"/>
    <mergeCell ref="D5:N5"/>
    <mergeCell ref="L8:Q8"/>
    <mergeCell ref="F6:K6"/>
    <mergeCell ref="E3:K3"/>
    <mergeCell ref="C4:D4"/>
    <mergeCell ref="B8:E8"/>
    <mergeCell ref="C3:D3"/>
    <mergeCell ref="E4:L4"/>
  </mergeCells>
  <phoneticPr fontId="32"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alignWithMargins="0">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27" zoomScaleNormal="90" workbookViewId="0">
      <selection activeCell="D32" sqref="D32:G32"/>
    </sheetView>
  </sheetViews>
  <sheetFormatPr defaultColWidth="9.140625" defaultRowHeight="11.25"/>
  <cols>
    <col min="1" max="1" width="1.140625" style="31" customWidth="1"/>
    <col min="2" max="2" width="19.28515625" style="31" customWidth="1"/>
    <col min="3" max="3" width="1.140625" style="31" customWidth="1"/>
    <col min="4" max="4" width="17.140625" style="31" customWidth="1"/>
    <col min="5" max="5" width="17.5703125" style="31" customWidth="1"/>
    <col min="6" max="6" width="9.7109375" style="31" customWidth="1"/>
    <col min="7" max="7" width="13" style="31" customWidth="1"/>
    <col min="8" max="8" width="4.28515625" style="31" customWidth="1"/>
    <col min="9" max="9" width="15.85546875" style="31" customWidth="1"/>
    <col min="10" max="10" width="3.5703125" style="31" customWidth="1"/>
    <col min="11" max="11" width="7.5703125" style="32" customWidth="1"/>
    <col min="12" max="12" width="14.28515625" style="31" customWidth="1"/>
    <col min="13" max="13" width="12" style="31" customWidth="1"/>
    <col min="14" max="14" width="5.42578125" style="31" customWidth="1"/>
    <col min="15" max="15" width="2.5703125" style="31" customWidth="1"/>
    <col min="16" max="16384" width="9.140625" style="31"/>
  </cols>
  <sheetData>
    <row r="1" spans="1:15" ht="38.25" customHeight="1">
      <c r="A1" s="151"/>
      <c r="B1" s="151"/>
      <c r="C1" s="151"/>
      <c r="D1" s="151"/>
      <c r="E1" s="151"/>
      <c r="F1" s="151"/>
      <c r="G1" s="151"/>
      <c r="H1" s="151"/>
      <c r="I1" s="151"/>
      <c r="J1" s="151"/>
      <c r="K1" s="152"/>
      <c r="L1" s="151"/>
      <c r="M1" s="151"/>
      <c r="N1" s="151"/>
    </row>
    <row r="2" spans="1:15" customFormat="1" ht="27.75" customHeight="1">
      <c r="A2" s="3"/>
      <c r="B2" s="745" t="str">
        <f>'Grant Detail'!B3:J3</f>
        <v>Dashboard:  Ghana - HIV / AIDS  (PPAG)</v>
      </c>
      <c r="C2" s="745"/>
      <c r="D2" s="745"/>
      <c r="E2" s="745"/>
      <c r="F2" s="745"/>
      <c r="G2" s="745"/>
      <c r="H2" s="745"/>
      <c r="I2" s="745"/>
      <c r="J2" s="745"/>
      <c r="K2" s="745"/>
      <c r="L2" s="745"/>
      <c r="M2" s="745"/>
      <c r="N2" s="745"/>
      <c r="O2" s="73"/>
    </row>
    <row r="3" spans="1:15" customFormat="1" ht="18.75">
      <c r="A3" s="3"/>
      <c r="B3" s="132" t="str">
        <f>+IF('Data Entry'!G8="Please Select","",'Data Entry'!G8)</f>
        <v/>
      </c>
      <c r="C3" s="713" t="str">
        <f>+IF('Data Entry'!I8="Please Select","",'Data Entry'!I8)</f>
        <v/>
      </c>
      <c r="D3" s="713"/>
      <c r="E3" s="748"/>
      <c r="F3" s="748"/>
      <c r="G3" s="748"/>
      <c r="H3" s="748"/>
      <c r="I3" s="748"/>
      <c r="J3" s="748"/>
      <c r="K3" s="748"/>
      <c r="L3" s="132" t="str">
        <f>+'Data Entry'!B16</f>
        <v>Report Period:</v>
      </c>
      <c r="M3" s="199" t="str">
        <f>+'Data Entry'!C16</f>
        <v>P1</v>
      </c>
      <c r="N3" s="199"/>
      <c r="O3" s="31"/>
    </row>
    <row r="4" spans="1:15" customFormat="1" ht="15">
      <c r="A4" s="3"/>
      <c r="B4" s="132" t="str">
        <f>+'Data Entry'!B12</f>
        <v>Latest Rating:</v>
      </c>
      <c r="C4" s="749" t="str">
        <f>+IF('Data Entry'!C12="Please Select","",'Data Entry'!C12)</f>
        <v>A1</v>
      </c>
      <c r="D4" s="749"/>
      <c r="E4" s="715" t="str">
        <f>+'Data Entry'!C8</f>
        <v>PPAG</v>
      </c>
      <c r="F4" s="715"/>
      <c r="G4" s="715"/>
      <c r="H4" s="715"/>
      <c r="I4" s="715"/>
      <c r="J4" s="715"/>
      <c r="K4" s="715"/>
      <c r="L4" s="132" t="str">
        <f>+'Data Entry'!D16</f>
        <v>From:</v>
      </c>
      <c r="M4" s="200">
        <f>+IF(ISBLANK('Data Entry'!E16),"",'Data Entry'!E16)</f>
        <v>42186</v>
      </c>
      <c r="N4" s="200"/>
      <c r="O4" s="31"/>
    </row>
    <row r="5" spans="1:15" customFormat="1" ht="18.75" customHeight="1">
      <c r="A5" s="3"/>
      <c r="B5" s="132"/>
      <c r="C5" s="132"/>
      <c r="D5" s="133"/>
      <c r="E5" s="715" t="str">
        <f>+'Data Entry'!G4</f>
        <v>Reinforcing Scaling Up HIV Services:  Prevention &amp; Targetting</v>
      </c>
      <c r="F5" s="715"/>
      <c r="G5" s="715"/>
      <c r="H5" s="715"/>
      <c r="I5" s="715"/>
      <c r="J5" s="715"/>
      <c r="K5" s="715"/>
      <c r="L5" s="132" t="str">
        <f>+'Data Entry'!F16</f>
        <v>To:</v>
      </c>
      <c r="M5" s="200">
        <f>+IF(ISBLANK('Data Entry'!G16),"",'Data Entry'!G16)</f>
        <v>42277</v>
      </c>
      <c r="N5" s="200"/>
    </row>
    <row r="6" spans="1:15" customFormat="1" ht="22.5" customHeight="1">
      <c r="A6" s="3"/>
      <c r="B6" s="137"/>
      <c r="C6" s="138"/>
      <c r="D6" s="139"/>
      <c r="E6" s="811" t="s">
        <v>318</v>
      </c>
      <c r="F6" s="811"/>
      <c r="G6" s="811"/>
      <c r="H6" s="811"/>
      <c r="I6" s="811"/>
      <c r="J6" s="811"/>
      <c r="K6" s="811"/>
      <c r="L6" s="2"/>
      <c r="M6" s="2"/>
      <c r="N6" s="2"/>
    </row>
    <row r="7" spans="1:15" s="33" customFormat="1" ht="4.5" customHeight="1">
      <c r="A7" s="153"/>
      <c r="B7" s="154"/>
      <c r="C7" s="154"/>
      <c r="D7" s="154"/>
      <c r="E7" s="154"/>
      <c r="F7" s="154"/>
      <c r="G7" s="154"/>
      <c r="H7" s="154"/>
      <c r="I7" s="154"/>
      <c r="J7" s="154"/>
      <c r="K7" s="154"/>
      <c r="L7" s="155"/>
      <c r="M7" s="155"/>
      <c r="N7" s="156"/>
    </row>
    <row r="8" spans="1:15" s="33" customFormat="1" ht="21" customHeight="1" thickBot="1">
      <c r="A8" s="153"/>
      <c r="B8" s="783" t="s">
        <v>105</v>
      </c>
      <c r="C8" s="783"/>
      <c r="D8" s="783"/>
      <c r="E8" s="783"/>
      <c r="F8" s="783"/>
      <c r="G8" s="783"/>
      <c r="H8" s="783"/>
      <c r="I8" s="783"/>
      <c r="J8" s="783"/>
      <c r="K8" s="783"/>
      <c r="L8" s="783"/>
      <c r="M8" s="783"/>
      <c r="N8" s="783"/>
    </row>
    <row r="9" spans="1:15" s="33" customFormat="1" ht="3.75" customHeight="1" thickBot="1">
      <c r="A9" s="153"/>
      <c r="B9" s="154"/>
      <c r="C9" s="154"/>
      <c r="D9" s="154"/>
      <c r="E9" s="154"/>
      <c r="F9" s="154"/>
      <c r="G9" s="154"/>
      <c r="H9" s="154"/>
      <c r="I9" s="154"/>
      <c r="J9" s="154"/>
      <c r="K9" s="154"/>
      <c r="L9" s="155"/>
      <c r="M9" s="155"/>
      <c r="N9" s="156"/>
    </row>
    <row r="10" spans="1:15" s="34" customFormat="1" ht="25.5" customHeight="1" thickBot="1">
      <c r="A10" s="157"/>
      <c r="B10" s="812" t="s">
        <v>100</v>
      </c>
      <c r="C10" s="794"/>
      <c r="D10" s="796" t="s">
        <v>104</v>
      </c>
      <c r="E10" s="797"/>
      <c r="F10" s="797"/>
      <c r="G10" s="798"/>
      <c r="H10" s="160"/>
      <c r="I10" s="796" t="s">
        <v>318</v>
      </c>
      <c r="J10" s="797"/>
      <c r="K10" s="797"/>
      <c r="L10" s="797"/>
      <c r="M10" s="797"/>
      <c r="N10" s="798"/>
    </row>
    <row r="11" spans="1:15" s="34" customFormat="1" ht="28.5" customHeight="1">
      <c r="A11" s="157"/>
      <c r="B11" s="407" t="s">
        <v>108</v>
      </c>
      <c r="C11" s="177"/>
      <c r="D11" s="789" t="str">
        <f>IF(ISBLANK(Finance!C9),"",(Finance!C9))</f>
        <v/>
      </c>
      <c r="E11" s="789"/>
      <c r="F11" s="789"/>
      <c r="G11" s="799"/>
      <c r="H11" s="183"/>
      <c r="I11" s="800"/>
      <c r="J11" s="801"/>
      <c r="K11" s="801"/>
      <c r="L11" s="801"/>
      <c r="M11" s="801"/>
      <c r="N11" s="802"/>
    </row>
    <row r="12" spans="1:15" s="34" customFormat="1" ht="27.75" customHeight="1">
      <c r="A12" s="157"/>
      <c r="B12" s="408" t="s">
        <v>109</v>
      </c>
      <c r="C12" s="178"/>
      <c r="D12" s="789" t="str">
        <f>IF(ISBLANK(Finance!C23),"",(Finance!C23))</f>
        <v/>
      </c>
      <c r="E12" s="789"/>
      <c r="F12" s="789"/>
      <c r="G12" s="799"/>
      <c r="H12" s="183"/>
      <c r="I12" s="808"/>
      <c r="J12" s="809"/>
      <c r="K12" s="809"/>
      <c r="L12" s="809"/>
      <c r="M12" s="809"/>
      <c r="N12" s="810"/>
    </row>
    <row r="13" spans="1:15" s="34" customFormat="1" ht="26.25" customHeight="1">
      <c r="A13" s="157"/>
      <c r="B13" s="408" t="s">
        <v>110</v>
      </c>
      <c r="C13" s="178"/>
      <c r="D13" s="789" t="str">
        <f>IF(ISBLANK(Finance!I9),"",(Finance!I9))</f>
        <v/>
      </c>
      <c r="E13" s="789"/>
      <c r="F13" s="789"/>
      <c r="G13" s="799"/>
      <c r="H13" s="183"/>
      <c r="I13" s="808"/>
      <c r="J13" s="809"/>
      <c r="K13" s="809"/>
      <c r="L13" s="809"/>
      <c r="M13" s="809"/>
      <c r="N13" s="810"/>
    </row>
    <row r="14" spans="1:15" s="34" customFormat="1" ht="28.5" customHeight="1" thickBot="1">
      <c r="A14" s="157"/>
      <c r="B14" s="409" t="s">
        <v>111</v>
      </c>
      <c r="C14" s="179"/>
      <c r="D14" s="806" t="str">
        <f>IF(ISBLANK(Finance!I23),"",(Finance!I23))</f>
        <v/>
      </c>
      <c r="E14" s="806"/>
      <c r="F14" s="806"/>
      <c r="G14" s="807"/>
      <c r="H14" s="183"/>
      <c r="I14" s="819"/>
      <c r="J14" s="820"/>
      <c r="K14" s="820"/>
      <c r="L14" s="820"/>
      <c r="M14" s="820"/>
      <c r="N14" s="821"/>
    </row>
    <row r="15" spans="1:15" s="34" customFormat="1" ht="4.5" customHeight="1">
      <c r="A15" s="157"/>
      <c r="B15" s="180"/>
      <c r="C15" s="181"/>
      <c r="D15" s="182"/>
      <c r="E15" s="182"/>
      <c r="F15" s="182"/>
      <c r="G15" s="182"/>
      <c r="H15" s="183"/>
      <c r="I15" s="184"/>
      <c r="J15" s="184"/>
      <c r="K15" s="184"/>
      <c r="L15" s="184"/>
      <c r="M15" s="184"/>
      <c r="N15" s="184"/>
      <c r="O15" s="75"/>
    </row>
    <row r="16" spans="1:15" s="33" customFormat="1" ht="21" customHeight="1" thickBot="1">
      <c r="A16" s="153"/>
      <c r="B16" s="783" t="s">
        <v>107</v>
      </c>
      <c r="C16" s="783"/>
      <c r="D16" s="783"/>
      <c r="E16" s="783"/>
      <c r="F16" s="783"/>
      <c r="G16" s="783"/>
      <c r="H16" s="783"/>
      <c r="I16" s="783"/>
      <c r="J16" s="783"/>
      <c r="K16" s="783"/>
      <c r="L16" s="783"/>
      <c r="M16" s="783"/>
      <c r="N16" s="783"/>
    </row>
    <row r="17" spans="1:15" s="34" customFormat="1" ht="3.75" customHeight="1" thickBot="1">
      <c r="A17" s="157"/>
      <c r="B17" s="166"/>
      <c r="C17" s="167"/>
      <c r="D17" s="168"/>
      <c r="E17" s="169"/>
      <c r="F17" s="170"/>
      <c r="G17" s="170"/>
      <c r="H17" s="171"/>
      <c r="I17" s="172"/>
      <c r="J17" s="173"/>
      <c r="K17" s="162"/>
      <c r="L17" s="163"/>
      <c r="M17" s="164"/>
      <c r="N17" s="165"/>
    </row>
    <row r="18" spans="1:15" s="34" customFormat="1" ht="22.5" customHeight="1" thickBot="1">
      <c r="A18" s="157"/>
      <c r="B18" s="794" t="s">
        <v>101</v>
      </c>
      <c r="C18" s="795"/>
      <c r="D18" s="803" t="s">
        <v>104</v>
      </c>
      <c r="E18" s="804"/>
      <c r="F18" s="804"/>
      <c r="G18" s="805"/>
      <c r="H18" s="160"/>
      <c r="I18" s="822" t="s">
        <v>318</v>
      </c>
      <c r="J18" s="823"/>
      <c r="K18" s="823"/>
      <c r="L18" s="823"/>
      <c r="M18" s="824"/>
      <c r="N18" s="824"/>
    </row>
    <row r="19" spans="1:15" s="34" customFormat="1" ht="21.95" customHeight="1">
      <c r="A19" s="157"/>
      <c r="B19" s="410" t="s">
        <v>116</v>
      </c>
      <c r="C19" s="185"/>
      <c r="D19" s="787" t="str">
        <f>IF(ISBLANK(Management!C8),"",(Management!C8))</f>
        <v/>
      </c>
      <c r="E19" s="787"/>
      <c r="F19" s="787"/>
      <c r="G19" s="788"/>
      <c r="H19" s="186"/>
      <c r="I19" s="791"/>
      <c r="J19" s="792"/>
      <c r="K19" s="792"/>
      <c r="L19" s="792"/>
      <c r="M19" s="792"/>
      <c r="N19" s="793"/>
    </row>
    <row r="20" spans="1:15" ht="24.75" customHeight="1">
      <c r="A20" s="151"/>
      <c r="B20" s="411" t="s">
        <v>117</v>
      </c>
      <c r="C20" s="187"/>
      <c r="D20" s="789" t="str">
        <f>IF(ISBLANK(Management!I8),"",(Management!I8))</f>
        <v/>
      </c>
      <c r="E20" s="789">
        <f>+'Data Entry'!D73/'Data Entry'!G73</f>
        <v>1</v>
      </c>
      <c r="F20" s="789">
        <f>+('Data Entry'!E73+'Data Entry'!F73)/'Data Entry'!G73</f>
        <v>0</v>
      </c>
      <c r="G20" s="790"/>
      <c r="H20" s="186"/>
      <c r="I20" s="784"/>
      <c r="J20" s="785"/>
      <c r="K20" s="785"/>
      <c r="L20" s="785"/>
      <c r="M20" s="785"/>
      <c r="N20" s="786"/>
      <c r="O20" s="35"/>
    </row>
    <row r="21" spans="1:15" ht="29.25" customHeight="1">
      <c r="A21" s="151"/>
      <c r="B21" s="412" t="s">
        <v>118</v>
      </c>
      <c r="C21" s="187"/>
      <c r="D21" s="789" t="str">
        <f>IF(ISBLANK(Management!C16),"",(Management!C16))</f>
        <v/>
      </c>
      <c r="E21" s="789"/>
      <c r="F21" s="789"/>
      <c r="G21" s="790"/>
      <c r="H21" s="186"/>
      <c r="I21" s="784"/>
      <c r="J21" s="785"/>
      <c r="K21" s="785"/>
      <c r="L21" s="785"/>
      <c r="M21" s="785"/>
      <c r="N21" s="786"/>
      <c r="O21" s="35"/>
    </row>
    <row r="22" spans="1:15" ht="26.25" customHeight="1">
      <c r="A22" s="151"/>
      <c r="B22" s="412" t="s">
        <v>119</v>
      </c>
      <c r="C22" s="187"/>
      <c r="D22" s="789" t="str">
        <f>IF(ISBLANK(Management!I16),"",(Management!I16))</f>
        <v/>
      </c>
      <c r="E22" s="789"/>
      <c r="F22" s="789"/>
      <c r="G22" s="790"/>
      <c r="H22" s="186"/>
      <c r="I22" s="784"/>
      <c r="J22" s="785"/>
      <c r="K22" s="785"/>
      <c r="L22" s="785"/>
      <c r="M22" s="785"/>
      <c r="N22" s="786"/>
      <c r="O22" s="35"/>
    </row>
    <row r="23" spans="1:15" ht="24.75" customHeight="1">
      <c r="A23" s="151"/>
      <c r="B23" s="412" t="s">
        <v>120</v>
      </c>
      <c r="C23" s="187"/>
      <c r="D23" s="789" t="str">
        <f>IF(ISBLANK(Management!C27),"",(Management!C27))</f>
        <v>PR doesn't procure health products, equip't, medicines, pharmaceuticals.</v>
      </c>
      <c r="E23" s="789"/>
      <c r="F23" s="789"/>
      <c r="G23" s="790"/>
      <c r="H23" s="186"/>
      <c r="I23" s="784"/>
      <c r="J23" s="785"/>
      <c r="K23" s="785"/>
      <c r="L23" s="785"/>
      <c r="M23" s="785"/>
      <c r="N23" s="786"/>
      <c r="O23" s="35"/>
    </row>
    <row r="24" spans="1:15" ht="27" customHeight="1" thickBot="1">
      <c r="A24" s="151"/>
      <c r="B24" s="413" t="s">
        <v>122</v>
      </c>
      <c r="C24" s="188"/>
      <c r="D24" s="829" t="str">
        <f>IF(ISBLANK(Management!I27),"",(Management!I27))</f>
        <v/>
      </c>
      <c r="E24" s="829"/>
      <c r="F24" s="829"/>
      <c r="G24" s="830"/>
      <c r="H24" s="186"/>
      <c r="I24" s="837"/>
      <c r="J24" s="838"/>
      <c r="K24" s="838"/>
      <c r="L24" s="838"/>
      <c r="M24" s="838"/>
      <c r="N24" s="839"/>
      <c r="O24" s="35"/>
    </row>
    <row r="25" spans="1:15" ht="4.5" customHeight="1">
      <c r="A25" s="153"/>
      <c r="B25" s="158"/>
      <c r="C25" s="159"/>
      <c r="D25" s="174"/>
      <c r="E25" s="175"/>
      <c r="F25" s="176"/>
      <c r="G25" s="176"/>
      <c r="H25" s="160"/>
      <c r="I25" s="175"/>
      <c r="J25" s="161"/>
      <c r="K25" s="162"/>
      <c r="L25" s="163"/>
      <c r="M25" s="164"/>
      <c r="N25" s="165"/>
      <c r="O25" s="35"/>
    </row>
    <row r="26" spans="1:15" s="33" customFormat="1" ht="21" customHeight="1" thickBot="1">
      <c r="A26" s="153"/>
      <c r="B26" s="783" t="s">
        <v>106</v>
      </c>
      <c r="C26" s="783"/>
      <c r="D26" s="783"/>
      <c r="E26" s="783"/>
      <c r="F26" s="783"/>
      <c r="G26" s="783"/>
      <c r="H26" s="783"/>
      <c r="I26" s="783"/>
      <c r="J26" s="783"/>
      <c r="K26" s="783"/>
      <c r="L26" s="783"/>
      <c r="M26" s="783"/>
      <c r="N26" s="783"/>
    </row>
    <row r="27" spans="1:15" ht="3.75" customHeight="1" thickBot="1">
      <c r="A27" s="153"/>
      <c r="B27" s="158"/>
      <c r="C27" s="159"/>
      <c r="D27" s="174"/>
      <c r="E27" s="175"/>
      <c r="F27" s="176"/>
      <c r="G27" s="176"/>
      <c r="H27" s="160"/>
      <c r="I27" s="175"/>
      <c r="J27" s="161"/>
      <c r="K27" s="162"/>
      <c r="L27" s="163"/>
      <c r="M27" s="164"/>
      <c r="N27" s="165"/>
      <c r="O27" s="35"/>
    </row>
    <row r="28" spans="1:15" ht="21.75" customHeight="1" thickBot="1">
      <c r="A28" s="151"/>
      <c r="B28" s="812" t="s">
        <v>14</v>
      </c>
      <c r="C28" s="795"/>
      <c r="D28" s="834" t="s">
        <v>104</v>
      </c>
      <c r="E28" s="835"/>
      <c r="F28" s="835"/>
      <c r="G28" s="836"/>
      <c r="H28" s="160"/>
      <c r="I28" s="834" t="s">
        <v>318</v>
      </c>
      <c r="J28" s="835"/>
      <c r="K28" s="835"/>
      <c r="L28" s="835"/>
      <c r="M28" s="835"/>
      <c r="N28" s="836"/>
      <c r="O28" s="35"/>
    </row>
    <row r="29" spans="1:15" ht="29.25" customHeight="1">
      <c r="A29" s="151"/>
      <c r="B29" s="414" t="s">
        <v>319</v>
      </c>
      <c r="C29" s="189"/>
      <c r="D29" s="831" t="str">
        <f>IF(ISBLANK(Programmatic!C9),"",(Programmatic!C9))</f>
        <v/>
      </c>
      <c r="E29" s="832"/>
      <c r="F29" s="832"/>
      <c r="G29" s="833"/>
      <c r="H29" s="186"/>
      <c r="I29" s="826"/>
      <c r="J29" s="827"/>
      <c r="K29" s="827"/>
      <c r="L29" s="827"/>
      <c r="M29" s="827"/>
      <c r="N29" s="828"/>
      <c r="O29" s="35"/>
    </row>
    <row r="30" spans="1:15" ht="21.95" customHeight="1">
      <c r="A30" s="151"/>
      <c r="B30" s="415" t="s">
        <v>320</v>
      </c>
      <c r="C30" s="190"/>
      <c r="D30" s="825" t="str">
        <f>IF(ISBLANK(Programmatic!G9),"",(Programmatic!G9))</f>
        <v/>
      </c>
      <c r="E30" s="814"/>
      <c r="F30" s="814"/>
      <c r="G30" s="815"/>
      <c r="H30" s="186"/>
      <c r="I30" s="816"/>
      <c r="J30" s="817"/>
      <c r="K30" s="817"/>
      <c r="L30" s="817"/>
      <c r="M30" s="817"/>
      <c r="N30" s="818"/>
      <c r="O30" s="35"/>
    </row>
    <row r="31" spans="1:15" ht="21.95" customHeight="1">
      <c r="A31" s="151"/>
      <c r="B31" s="415" t="s">
        <v>321</v>
      </c>
      <c r="C31" s="190"/>
      <c r="D31" s="825" t="str">
        <f>IF(ISBLANK(Programmatic!M9),"",(Programmatic!M9))</f>
        <v/>
      </c>
      <c r="E31" s="814"/>
      <c r="F31" s="814"/>
      <c r="G31" s="815"/>
      <c r="H31" s="186"/>
      <c r="I31" s="816"/>
      <c r="J31" s="817"/>
      <c r="K31" s="817"/>
      <c r="L31" s="817"/>
      <c r="M31" s="817"/>
      <c r="N31" s="818"/>
      <c r="O31" s="35"/>
    </row>
    <row r="32" spans="1:15" ht="21.95" customHeight="1">
      <c r="A32" s="151"/>
      <c r="B32" s="416" t="s">
        <v>112</v>
      </c>
      <c r="C32" s="190"/>
      <c r="D32" s="813" t="str">
        <f>IF(ISBLANK(Programmatic!L20),"",(Programmatic!L20))</f>
        <v>The defined package of services are (i.provision of hygiene kits which consists of toothpaste, tooth brush and a packet of disposable blades, ii. One-on-one and small group discussions on HIV &amp; AIDS and TB and iii. drama performances/film show). Therefore, an inmate is counted as having been reached if it receives at least two of the services within  six months.  Thirty four (34) prisons out of the 43 prisons were not able to receive the define6d package of services. Services that were greatly affected were drama performances and the provision of hygiene kits. Regarding drama, no performances were done in  within  the quarter. However, nine will be done in the second quarter. With the hygiene kits, procurement was delayed because of the late receipt of funds. Unfortunately, after having gone through the procurement process, there was an increase of prices on all items at the time of purchase. This meant that we had to go through the procurement process again which caused further delays. Therefore, we were unable to transport  the items from the Head Office to the Zones and SR on time. As a result, just a few prisons received the hygiene kits during the quarter. However, almost all the hygiene kits have been distributed within this fourth quarter.</v>
      </c>
      <c r="E32" s="814"/>
      <c r="F32" s="814"/>
      <c r="G32" s="815"/>
      <c r="H32" s="186"/>
      <c r="I32" s="816"/>
      <c r="J32" s="817"/>
      <c r="K32" s="817"/>
      <c r="L32" s="817"/>
      <c r="M32" s="817"/>
      <c r="N32" s="818"/>
      <c r="O32" s="35"/>
    </row>
    <row r="33" spans="1:15" ht="27" customHeight="1">
      <c r="A33" s="151"/>
      <c r="B33" s="416" t="s">
        <v>113</v>
      </c>
      <c r="C33" s="190"/>
      <c r="D33" s="813" t="str">
        <f>IF(ISBLANK(Programmatic!L21),"",(Programmatic!L21))</f>
        <v xml:space="preserve">The low figures recorded was due to the late receipt of funds from the donor which affected the late start of major activities such as the training of Peer Educators (PEs). It was neccessary that we trained the PEs at the onset of the programme since many of the PEs were new due to high attrition rate of PEs from amnesty and appeals in the previous phase as well as the addition of new PEs from the eight prisons which have been included in the NFM.  Since the prison population is very fluid the PE trainings equips the PEs to engage  their peers effectively in improving their HIV &amp; AIDS knowledge thus contributing to the willingness of their peers to voluntarily avail themselves for HIV Testing and Couselling (HTC) sessions. Although, the three - week trainings sessions (at all the prisons)  were done within the later part of the quarter, only a few prisons were able to conduct HTC sessions within that quarter. However, all the HTC sessions are being done within the fourth quarter.
</v>
      </c>
      <c r="E33" s="814"/>
      <c r="F33" s="814"/>
      <c r="G33" s="815"/>
      <c r="H33" s="186"/>
      <c r="I33" s="816"/>
      <c r="J33" s="817"/>
      <c r="K33" s="817"/>
      <c r="L33" s="817"/>
      <c r="M33" s="817"/>
      <c r="N33" s="818"/>
      <c r="O33" s="35"/>
    </row>
    <row r="34" spans="1:15" ht="21.95" customHeight="1">
      <c r="A34" s="151"/>
      <c r="B34" s="416" t="s">
        <v>114</v>
      </c>
      <c r="C34" s="190"/>
      <c r="D34" s="813" t="str">
        <f>IF(ISBLANK(Programmatic!L22),"",(Programmatic!L22))</f>
        <v/>
      </c>
      <c r="E34" s="814"/>
      <c r="F34" s="814"/>
      <c r="G34" s="815"/>
      <c r="H34" s="186"/>
      <c r="I34" s="816"/>
      <c r="J34" s="817"/>
      <c r="K34" s="817"/>
      <c r="L34" s="817"/>
      <c r="M34" s="817"/>
      <c r="N34" s="818"/>
      <c r="O34" s="35"/>
    </row>
    <row r="35" spans="1:15" ht="21.95" customHeight="1">
      <c r="A35" s="151"/>
      <c r="B35" s="416" t="s">
        <v>115</v>
      </c>
      <c r="C35" s="232"/>
      <c r="D35" s="813" t="str">
        <f>IF(ISBLANK(Programmatic!L23),"",(Programmatic!L23))</f>
        <v/>
      </c>
      <c r="E35" s="814"/>
      <c r="F35" s="814"/>
      <c r="G35" s="815"/>
      <c r="H35" s="186"/>
      <c r="I35" s="816"/>
      <c r="J35" s="817"/>
      <c r="K35" s="817"/>
      <c r="L35" s="817"/>
      <c r="M35" s="817"/>
      <c r="N35" s="818"/>
      <c r="O35" s="35"/>
    </row>
    <row r="36" spans="1:15" ht="21.95" customHeight="1">
      <c r="A36" s="151"/>
      <c r="B36" s="416" t="s">
        <v>127</v>
      </c>
      <c r="C36" s="232"/>
      <c r="D36" s="813" t="str">
        <f>IF(ISBLANK(Programmatic!L24),"",(Programmatic!L24))</f>
        <v/>
      </c>
      <c r="E36" s="814"/>
      <c r="F36" s="814"/>
      <c r="G36" s="815"/>
      <c r="H36" s="186"/>
      <c r="I36" s="816"/>
      <c r="J36" s="817"/>
      <c r="K36" s="817"/>
      <c r="L36" s="817"/>
      <c r="M36" s="817"/>
      <c r="N36" s="818"/>
      <c r="O36" s="35"/>
    </row>
    <row r="37" spans="1:15" ht="21.95" customHeight="1">
      <c r="A37" s="151"/>
      <c r="B37" s="416" t="s">
        <v>128</v>
      </c>
      <c r="C37" s="232"/>
      <c r="D37" s="813" t="str">
        <f>IF(ISBLANK(Programmatic!L25),"",(Programmatic!L25))</f>
        <v/>
      </c>
      <c r="E37" s="814"/>
      <c r="F37" s="814"/>
      <c r="G37" s="815"/>
      <c r="H37" s="186"/>
      <c r="I37" s="816"/>
      <c r="J37" s="817"/>
      <c r="K37" s="817"/>
      <c r="L37" s="817"/>
      <c r="M37" s="817"/>
      <c r="N37" s="818"/>
      <c r="O37" s="35"/>
    </row>
    <row r="38" spans="1:15" ht="21.95" customHeight="1">
      <c r="A38" s="151"/>
      <c r="B38" s="416" t="s">
        <v>129</v>
      </c>
      <c r="C38" s="232"/>
      <c r="D38" s="813" t="str">
        <f>IF(ISBLANK(Programmatic!L26),"",(Programmatic!L26))</f>
        <v/>
      </c>
      <c r="E38" s="814"/>
      <c r="F38" s="814"/>
      <c r="G38" s="815"/>
      <c r="H38" s="186"/>
      <c r="I38" s="816"/>
      <c r="J38" s="817"/>
      <c r="K38" s="817"/>
      <c r="L38" s="817"/>
      <c r="M38" s="817"/>
      <c r="N38" s="818"/>
      <c r="O38" s="35"/>
    </row>
    <row r="39" spans="1:15" ht="21.95" customHeight="1">
      <c r="A39" s="151"/>
      <c r="B39" s="416" t="s">
        <v>130</v>
      </c>
      <c r="C39" s="232"/>
      <c r="D39" s="813" t="str">
        <f>IF(ISBLANK(Programmatic!L27),"",(Programmatic!L27))</f>
        <v/>
      </c>
      <c r="E39" s="814"/>
      <c r="F39" s="814"/>
      <c r="G39" s="815"/>
      <c r="H39" s="186"/>
      <c r="I39" s="816"/>
      <c r="J39" s="817"/>
      <c r="K39" s="817"/>
      <c r="L39" s="817"/>
      <c r="M39" s="817"/>
      <c r="N39" s="818"/>
      <c r="O39" s="35"/>
    </row>
    <row r="40" spans="1:15" ht="21.95" customHeight="1">
      <c r="A40" s="151"/>
      <c r="B40" s="416" t="s">
        <v>131</v>
      </c>
      <c r="C40" s="232"/>
      <c r="D40" s="813" t="str">
        <f>IF(ISBLANK(Programmatic!L28),"",(Programmatic!L28))</f>
        <v/>
      </c>
      <c r="E40" s="814"/>
      <c r="F40" s="814"/>
      <c r="G40" s="815"/>
      <c r="H40" s="186"/>
      <c r="I40" s="816"/>
      <c r="J40" s="817"/>
      <c r="K40" s="817"/>
      <c r="L40" s="817"/>
      <c r="M40" s="817"/>
      <c r="N40" s="818"/>
      <c r="O40" s="35"/>
    </row>
    <row r="41" spans="1:15" ht="21.95" customHeight="1" thickBot="1">
      <c r="A41" s="151"/>
      <c r="B41" s="416" t="s">
        <v>132</v>
      </c>
      <c r="C41" s="191"/>
      <c r="D41" s="813" t="str">
        <f>IF(ISBLANK(Programmatic!L29),"",(Programmatic!L29))</f>
        <v/>
      </c>
      <c r="E41" s="814"/>
      <c r="F41" s="814"/>
      <c r="G41" s="815"/>
      <c r="H41" s="186"/>
      <c r="I41" s="840"/>
      <c r="J41" s="841"/>
      <c r="K41" s="841"/>
      <c r="L41" s="841"/>
      <c r="M41" s="841"/>
      <c r="N41" s="842"/>
      <c r="O41" s="35"/>
    </row>
    <row r="42" spans="1:15" ht="14.25">
      <c r="A42" s="151"/>
      <c r="B42" s="192"/>
      <c r="C42" s="192"/>
      <c r="D42" s="193"/>
      <c r="E42" s="151"/>
      <c r="F42" s="192"/>
      <c r="G42" s="192"/>
      <c r="H42" s="151"/>
      <c r="I42" s="194"/>
      <c r="J42" s="151"/>
      <c r="K42" s="195"/>
      <c r="L42" s="195"/>
      <c r="M42" s="195"/>
      <c r="N42" s="195"/>
      <c r="O42" s="35"/>
    </row>
  </sheetData>
  <sheetProtection password="CFC9" sheet="1"/>
  <mergeCells count="65">
    <mergeCell ref="I41:N41"/>
    <mergeCell ref="I35:N35"/>
    <mergeCell ref="D33:G33"/>
    <mergeCell ref="I36:N36"/>
    <mergeCell ref="I38:N38"/>
    <mergeCell ref="D41:G41"/>
    <mergeCell ref="I40:N40"/>
    <mergeCell ref="D40:G40"/>
    <mergeCell ref="D38:G38"/>
    <mergeCell ref="D37:G37"/>
    <mergeCell ref="D39:G39"/>
    <mergeCell ref="I39:N39"/>
    <mergeCell ref="D35:G35"/>
    <mergeCell ref="I33:N33"/>
    <mergeCell ref="I37:N37"/>
    <mergeCell ref="I34:N34"/>
    <mergeCell ref="I24:N24"/>
    <mergeCell ref="I28:N28"/>
    <mergeCell ref="D32:G32"/>
    <mergeCell ref="I30:N30"/>
    <mergeCell ref="D12:G12"/>
    <mergeCell ref="I12:N12"/>
    <mergeCell ref="D22:G22"/>
    <mergeCell ref="I23:N23"/>
    <mergeCell ref="I22:N22"/>
    <mergeCell ref="I31:N31"/>
    <mergeCell ref="B10:C10"/>
    <mergeCell ref="D11:G11"/>
    <mergeCell ref="D36:G36"/>
    <mergeCell ref="D34:G34"/>
    <mergeCell ref="I32:N32"/>
    <mergeCell ref="I14:N14"/>
    <mergeCell ref="I18:N18"/>
    <mergeCell ref="B26:N26"/>
    <mergeCell ref="D23:G23"/>
    <mergeCell ref="D30:G30"/>
    <mergeCell ref="D31:G31"/>
    <mergeCell ref="B28:C28"/>
    <mergeCell ref="I29:N29"/>
    <mergeCell ref="D24:G24"/>
    <mergeCell ref="D29:G29"/>
    <mergeCell ref="D28:G28"/>
    <mergeCell ref="B2:N2"/>
    <mergeCell ref="E5:K5"/>
    <mergeCell ref="E6:K6"/>
    <mergeCell ref="E3:K3"/>
    <mergeCell ref="C4:D4"/>
    <mergeCell ref="E4:K4"/>
    <mergeCell ref="C3:D3"/>
    <mergeCell ref="B8:N8"/>
    <mergeCell ref="I20:N20"/>
    <mergeCell ref="D19:G19"/>
    <mergeCell ref="D21:G21"/>
    <mergeCell ref="D20:G20"/>
    <mergeCell ref="I21:N21"/>
    <mergeCell ref="I19:N19"/>
    <mergeCell ref="B18:C18"/>
    <mergeCell ref="D10:G10"/>
    <mergeCell ref="D13:G13"/>
    <mergeCell ref="I11:N11"/>
    <mergeCell ref="D18:G18"/>
    <mergeCell ref="B16:N16"/>
    <mergeCell ref="D14:G14"/>
    <mergeCell ref="I10:N10"/>
    <mergeCell ref="I13:N13"/>
  </mergeCells>
  <phoneticPr fontId="32"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r:id="rId1"/>
  <headerFooter alignWithMargins="0">
    <oddFooter>&amp;L&amp;F&amp;C&amp;A&amp;RV1.0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46" zoomScaleNormal="110" zoomScaleSheetLayoutView="100" workbookViewId="0">
      <selection activeCell="K22" sqref="K22:L23"/>
    </sheetView>
  </sheetViews>
  <sheetFormatPr defaultColWidth="11" defaultRowHeight="15"/>
  <cols>
    <col min="1" max="1" width="4.140625" customWidth="1"/>
    <col min="2" max="2" width="14.5703125" customWidth="1"/>
    <col min="3" max="3" width="12.42578125" customWidth="1"/>
    <col min="4" max="4" width="11.5703125" customWidth="1"/>
    <col min="5" max="5" width="19" customWidth="1"/>
    <col min="6" max="6" width="1.42578125" customWidth="1"/>
    <col min="7" max="7" width="11.42578125" customWidth="1"/>
    <col min="8" max="8" width="9.5703125" customWidth="1"/>
    <col min="9" max="9" width="11.5703125" customWidth="1"/>
    <col min="10" max="10" width="12.5703125" customWidth="1"/>
    <col min="11" max="11" width="10.5703125" customWidth="1"/>
    <col min="12" max="12" width="9.7109375" customWidth="1"/>
  </cols>
  <sheetData>
    <row r="1" spans="1:13" ht="30.75" customHeight="1"/>
    <row r="2" spans="1:13" ht="27.75" customHeight="1">
      <c r="B2" s="737" t="str">
        <f>'Grant Detail'!B3:J3</f>
        <v>Dashboard:  Ghana - HIV / AIDS  (PPAG)</v>
      </c>
      <c r="C2" s="737"/>
      <c r="D2" s="737"/>
      <c r="E2" s="737"/>
      <c r="F2" s="737"/>
      <c r="G2" s="737"/>
      <c r="H2" s="737"/>
      <c r="I2" s="737"/>
      <c r="J2" s="737"/>
      <c r="K2" s="737"/>
      <c r="L2" s="737"/>
    </row>
    <row r="3" spans="1:13">
      <c r="B3" s="24" t="str">
        <f>+IF('Data Entry'!G8="Please Select","",'Data Entry'!G8)</f>
        <v/>
      </c>
      <c r="C3" s="735" t="str">
        <f>+IF('Data Entry'!I8="Please Select","",'Data Entry'!I8)</f>
        <v/>
      </c>
      <c r="D3" s="735"/>
      <c r="E3" s="736"/>
      <c r="F3" s="736"/>
      <c r="G3" s="736"/>
      <c r="H3" s="736"/>
      <c r="I3" s="736"/>
      <c r="J3" s="739" t="str">
        <f>+'Data Entry'!B16</f>
        <v>Report Period:</v>
      </c>
      <c r="K3" s="739"/>
      <c r="L3" s="199" t="str">
        <f>+'Data Entry'!C16</f>
        <v>P1</v>
      </c>
      <c r="M3" s="85"/>
    </row>
    <row r="4" spans="1:13">
      <c r="B4" s="24" t="str">
        <f>+'Data Entry'!B12</f>
        <v>Latest Rating:</v>
      </c>
      <c r="C4" s="888" t="str">
        <f>+IF('Data Entry'!C12="Please Select","",'Data Entry'!C12)</f>
        <v>A1</v>
      </c>
      <c r="D4" s="888"/>
      <c r="E4" s="736" t="str">
        <f>+'Data Entry'!C8</f>
        <v>PPAG</v>
      </c>
      <c r="F4" s="736"/>
      <c r="G4" s="736"/>
      <c r="H4" s="736"/>
      <c r="I4" s="736"/>
      <c r="J4" s="739" t="str">
        <f>+'Data Entry'!D16</f>
        <v>From:</v>
      </c>
      <c r="K4" s="743"/>
      <c r="L4" s="200">
        <f>+IF(ISBLANK('Data Entry'!E16),"",'Data Entry'!E16)</f>
        <v>42186</v>
      </c>
    </row>
    <row r="5" spans="1:13" ht="18.75" customHeight="1">
      <c r="B5" s="24"/>
      <c r="C5" s="24"/>
      <c r="D5" s="736" t="str">
        <f>+'Data Entry'!G4</f>
        <v>Reinforcing Scaling Up HIV Services:  Prevention &amp; Targetting</v>
      </c>
      <c r="E5" s="736"/>
      <c r="F5" s="736"/>
      <c r="G5" s="736"/>
      <c r="H5" s="736"/>
      <c r="I5" s="736"/>
      <c r="J5" s="736"/>
      <c r="K5" s="24" t="str">
        <f>+'Data Entry'!F16</f>
        <v>To:</v>
      </c>
      <c r="L5" s="200">
        <f>+IF(ISBLANK('Data Entry'!G16),"",'Data Entry'!G16)</f>
        <v>42277</v>
      </c>
    </row>
    <row r="6" spans="1:13" ht="18.75">
      <c r="B6" s="23"/>
      <c r="C6" s="24"/>
      <c r="D6" s="25"/>
      <c r="E6" s="738" t="s">
        <v>359</v>
      </c>
      <c r="F6" s="738"/>
      <c r="G6" s="738"/>
      <c r="H6" s="738"/>
      <c r="I6" s="738"/>
    </row>
    <row r="7" spans="1:13" ht="18.75">
      <c r="E7" s="72"/>
      <c r="F7" s="72"/>
      <c r="G7" s="72"/>
      <c r="H7" s="72"/>
      <c r="I7" s="72"/>
    </row>
    <row r="8" spans="1:13" s="33" customFormat="1" ht="21" customHeight="1" thickBot="1">
      <c r="B8" s="76" t="s">
        <v>102</v>
      </c>
      <c r="C8" s="76"/>
      <c r="D8" s="76"/>
      <c r="E8" s="76"/>
      <c r="F8" s="76"/>
      <c r="G8" s="76"/>
      <c r="H8" s="76"/>
      <c r="I8" s="76"/>
      <c r="J8" s="76"/>
      <c r="K8" s="76"/>
      <c r="L8" s="76"/>
    </row>
    <row r="9" spans="1:13" ht="6" customHeight="1">
      <c r="B9" s="74"/>
    </row>
    <row r="10" spans="1:13">
      <c r="B10" s="890"/>
      <c r="C10" s="891"/>
      <c r="D10" s="891"/>
      <c r="E10" s="891"/>
      <c r="F10" s="891"/>
      <c r="G10" s="891"/>
      <c r="H10" s="891"/>
      <c r="I10" s="891"/>
      <c r="J10" s="891"/>
      <c r="K10" s="891"/>
      <c r="L10" s="892"/>
    </row>
    <row r="11" spans="1:13">
      <c r="B11" s="893"/>
      <c r="C11" s="894"/>
      <c r="D11" s="894"/>
      <c r="E11" s="894"/>
      <c r="F11" s="894"/>
      <c r="G11" s="894"/>
      <c r="H11" s="894"/>
      <c r="I11" s="894"/>
      <c r="J11" s="894"/>
      <c r="K11" s="894"/>
      <c r="L11" s="895"/>
    </row>
    <row r="12" spans="1:13" ht="15.75" thickBot="1"/>
    <row r="13" spans="1:13" ht="26.25" customHeight="1" thickBot="1">
      <c r="B13" s="881" t="s">
        <v>309</v>
      </c>
      <c r="C13" s="882"/>
      <c r="D13" s="882"/>
      <c r="E13" s="883"/>
      <c r="F13" s="77"/>
      <c r="G13" s="879" t="s">
        <v>135</v>
      </c>
      <c r="H13" s="874"/>
      <c r="I13" s="874"/>
      <c r="J13" s="78" t="s">
        <v>103</v>
      </c>
      <c r="K13" s="874" t="s">
        <v>298</v>
      </c>
      <c r="L13" s="875"/>
    </row>
    <row r="14" spans="1:13">
      <c r="A14" s="843" t="s">
        <v>310</v>
      </c>
      <c r="B14" s="851"/>
      <c r="C14" s="851"/>
      <c r="D14" s="851"/>
      <c r="E14" s="852"/>
      <c r="F14" s="46"/>
      <c r="G14" s="846"/>
      <c r="H14" s="847"/>
      <c r="I14" s="847"/>
      <c r="J14" s="847"/>
      <c r="K14" s="847"/>
      <c r="L14" s="889"/>
    </row>
    <row r="15" spans="1:13">
      <c r="A15" s="844"/>
      <c r="B15" s="851"/>
      <c r="C15" s="851"/>
      <c r="D15" s="851"/>
      <c r="E15" s="852"/>
      <c r="F15" s="46"/>
      <c r="G15" s="848"/>
      <c r="H15" s="849"/>
      <c r="I15" s="849"/>
      <c r="J15" s="849"/>
      <c r="K15" s="849"/>
      <c r="L15" s="871"/>
    </row>
    <row r="16" spans="1:13">
      <c r="A16" s="844"/>
      <c r="B16" s="851"/>
      <c r="C16" s="851"/>
      <c r="D16" s="851"/>
      <c r="E16" s="852"/>
      <c r="F16" s="46"/>
      <c r="G16" s="848"/>
      <c r="H16" s="849"/>
      <c r="I16" s="849"/>
      <c r="J16" s="849"/>
      <c r="K16" s="849"/>
      <c r="L16" s="871"/>
    </row>
    <row r="17" spans="1:12">
      <c r="A17" s="844"/>
      <c r="B17" s="851"/>
      <c r="C17" s="851"/>
      <c r="D17" s="851"/>
      <c r="E17" s="852"/>
      <c r="F17" s="46"/>
      <c r="G17" s="848"/>
      <c r="H17" s="849"/>
      <c r="I17" s="849"/>
      <c r="J17" s="849"/>
      <c r="K17" s="849"/>
      <c r="L17" s="871"/>
    </row>
    <row r="18" spans="1:12">
      <c r="A18" s="844"/>
      <c r="B18" s="851"/>
      <c r="C18" s="851"/>
      <c r="D18" s="851"/>
      <c r="E18" s="852"/>
      <c r="F18" s="46"/>
      <c r="G18" s="884"/>
      <c r="H18" s="885"/>
      <c r="I18" s="886"/>
      <c r="J18" s="849"/>
      <c r="K18" s="849"/>
      <c r="L18" s="871"/>
    </row>
    <row r="19" spans="1:12" ht="30.75" customHeight="1">
      <c r="A19" s="844"/>
      <c r="B19" s="851"/>
      <c r="C19" s="851"/>
      <c r="D19" s="851"/>
      <c r="E19" s="852"/>
      <c r="F19" s="46"/>
      <c r="G19" s="868"/>
      <c r="H19" s="869"/>
      <c r="I19" s="887"/>
      <c r="J19" s="849"/>
      <c r="K19" s="849"/>
      <c r="L19" s="871"/>
    </row>
    <row r="20" spans="1:12">
      <c r="A20" s="844"/>
      <c r="B20" s="851"/>
      <c r="C20" s="851"/>
      <c r="D20" s="851"/>
      <c r="E20" s="852"/>
      <c r="F20" s="46"/>
      <c r="G20" s="848"/>
      <c r="H20" s="849"/>
      <c r="I20" s="849"/>
      <c r="J20" s="849"/>
      <c r="K20" s="849"/>
      <c r="L20" s="871"/>
    </row>
    <row r="21" spans="1:12">
      <c r="A21" s="844"/>
      <c r="B21" s="851"/>
      <c r="C21" s="851"/>
      <c r="D21" s="851"/>
      <c r="E21" s="852"/>
      <c r="F21" s="46"/>
      <c r="G21" s="848"/>
      <c r="H21" s="849"/>
      <c r="I21" s="849"/>
      <c r="J21" s="849"/>
      <c r="K21" s="849"/>
      <c r="L21" s="871"/>
    </row>
    <row r="22" spans="1:12">
      <c r="A22" s="844"/>
      <c r="B22" s="851"/>
      <c r="C22" s="851"/>
      <c r="D22" s="851"/>
      <c r="E22" s="852"/>
      <c r="F22" s="46"/>
      <c r="G22" s="848"/>
      <c r="H22" s="849"/>
      <c r="I22" s="849"/>
      <c r="J22" s="849"/>
      <c r="K22" s="849"/>
      <c r="L22" s="871"/>
    </row>
    <row r="23" spans="1:12">
      <c r="A23" s="844"/>
      <c r="B23" s="851"/>
      <c r="C23" s="851"/>
      <c r="D23" s="851"/>
      <c r="E23" s="852"/>
      <c r="F23" s="46"/>
      <c r="G23" s="848"/>
      <c r="H23" s="849"/>
      <c r="I23" s="849"/>
      <c r="J23" s="849"/>
      <c r="K23" s="849"/>
      <c r="L23" s="871"/>
    </row>
    <row r="24" spans="1:12">
      <c r="A24" s="844"/>
      <c r="B24" s="851"/>
      <c r="C24" s="851"/>
      <c r="D24" s="851"/>
      <c r="E24" s="852"/>
      <c r="F24" s="46"/>
      <c r="G24" s="848"/>
      <c r="H24" s="849"/>
      <c r="I24" s="849"/>
      <c r="J24" s="849"/>
      <c r="K24" s="849"/>
      <c r="L24" s="871"/>
    </row>
    <row r="25" spans="1:12" ht="15.75" thickBot="1">
      <c r="A25" s="845"/>
      <c r="B25" s="853"/>
      <c r="C25" s="853"/>
      <c r="D25" s="853"/>
      <c r="E25" s="854"/>
      <c r="F25" s="46"/>
      <c r="G25" s="878"/>
      <c r="H25" s="872"/>
      <c r="I25" s="872"/>
      <c r="J25" s="872"/>
      <c r="K25" s="872"/>
      <c r="L25" s="873"/>
    </row>
    <row r="27" spans="1:12" ht="18.75">
      <c r="E27" s="850" t="s">
        <v>335</v>
      </c>
      <c r="F27" s="850"/>
      <c r="G27" s="850"/>
      <c r="H27" s="850"/>
      <c r="I27" s="850"/>
    </row>
    <row r="28" spans="1:12" ht="6" customHeight="1">
      <c r="E28" s="72"/>
      <c r="F28" s="72"/>
      <c r="G28" s="72"/>
      <c r="H28" s="72"/>
      <c r="I28" s="72"/>
    </row>
    <row r="29" spans="1:12" s="33" customFormat="1" ht="21" customHeight="1" thickBot="1">
      <c r="B29" s="76" t="s">
        <v>391</v>
      </c>
      <c r="C29" s="76"/>
      <c r="D29" s="76"/>
      <c r="E29" s="76"/>
      <c r="F29" s="76"/>
      <c r="G29" s="76"/>
      <c r="H29" s="76"/>
      <c r="I29" s="76"/>
      <c r="J29" s="76"/>
      <c r="K29" s="76"/>
      <c r="L29" s="76"/>
    </row>
    <row r="30" spans="1:12" ht="6" customHeight="1" thickBot="1">
      <c r="B30" s="74"/>
    </row>
    <row r="31" spans="1:12" ht="21.75" customHeight="1" thickBot="1">
      <c r="B31" s="881" t="s">
        <v>135</v>
      </c>
      <c r="C31" s="882"/>
      <c r="D31" s="882"/>
      <c r="E31" s="883"/>
      <c r="F31" s="77"/>
      <c r="G31" s="879" t="s">
        <v>323</v>
      </c>
      <c r="H31" s="874"/>
      <c r="I31" s="874"/>
      <c r="J31" s="78" t="s">
        <v>300</v>
      </c>
      <c r="K31" s="874" t="s">
        <v>298</v>
      </c>
      <c r="L31" s="875"/>
    </row>
    <row r="32" spans="1:12" ht="14.25" customHeight="1">
      <c r="A32" s="843" t="s">
        <v>311</v>
      </c>
      <c r="B32" s="865"/>
      <c r="C32" s="866"/>
      <c r="D32" s="866"/>
      <c r="E32" s="867"/>
      <c r="F32" s="46"/>
      <c r="G32" s="876"/>
      <c r="H32" s="877"/>
      <c r="I32" s="877"/>
      <c r="J32" s="877"/>
      <c r="K32" s="877"/>
      <c r="L32" s="897"/>
    </row>
    <row r="33" spans="1:12" ht="16.5" customHeight="1">
      <c r="A33" s="844"/>
      <c r="B33" s="868"/>
      <c r="C33" s="869"/>
      <c r="D33" s="869"/>
      <c r="E33" s="870"/>
      <c r="F33" s="46"/>
      <c r="G33" s="861"/>
      <c r="H33" s="862"/>
      <c r="I33" s="862"/>
      <c r="J33" s="862"/>
      <c r="K33" s="862"/>
      <c r="L33" s="880"/>
    </row>
    <row r="34" spans="1:12">
      <c r="A34" s="844"/>
      <c r="B34" s="855" t="str">
        <f>IF(Recommendations!I43="","",Recommendations!I43)</f>
        <v/>
      </c>
      <c r="C34" s="856"/>
      <c r="D34" s="856"/>
      <c r="E34" s="857"/>
      <c r="F34" s="46"/>
      <c r="G34" s="861"/>
      <c r="H34" s="862"/>
      <c r="I34" s="862"/>
      <c r="J34" s="862"/>
      <c r="K34" s="862"/>
      <c r="L34" s="880"/>
    </row>
    <row r="35" spans="1:12">
      <c r="A35" s="844"/>
      <c r="B35" s="855"/>
      <c r="C35" s="856"/>
      <c r="D35" s="856"/>
      <c r="E35" s="857"/>
      <c r="F35" s="46"/>
      <c r="G35" s="861"/>
      <c r="H35" s="862"/>
      <c r="I35" s="862"/>
      <c r="J35" s="862"/>
      <c r="K35" s="862"/>
      <c r="L35" s="880"/>
    </row>
    <row r="36" spans="1:12">
      <c r="A36" s="844"/>
      <c r="B36" s="855" t="str">
        <f>+IF(Recommendations!I53="","",Recommendations!I53)</f>
        <v/>
      </c>
      <c r="C36" s="856"/>
      <c r="D36" s="856"/>
      <c r="E36" s="857"/>
      <c r="F36" s="46"/>
      <c r="G36" s="861"/>
      <c r="H36" s="862"/>
      <c r="I36" s="862"/>
      <c r="J36" s="862"/>
      <c r="K36" s="862"/>
      <c r="L36" s="880"/>
    </row>
    <row r="37" spans="1:12">
      <c r="A37" s="844"/>
      <c r="B37" s="855"/>
      <c r="C37" s="856"/>
      <c r="D37" s="856"/>
      <c r="E37" s="857"/>
      <c r="F37" s="46"/>
      <c r="G37" s="861"/>
      <c r="H37" s="862"/>
      <c r="I37" s="862"/>
      <c r="J37" s="862"/>
      <c r="K37" s="862"/>
      <c r="L37" s="880"/>
    </row>
    <row r="38" spans="1:12">
      <c r="A38" s="844"/>
      <c r="B38" s="855"/>
      <c r="C38" s="856"/>
      <c r="D38" s="856"/>
      <c r="E38" s="857"/>
      <c r="F38" s="46"/>
      <c r="G38" s="861"/>
      <c r="H38" s="862"/>
      <c r="I38" s="862"/>
      <c r="J38" s="862"/>
      <c r="K38" s="862"/>
      <c r="L38" s="880"/>
    </row>
    <row r="39" spans="1:12">
      <c r="A39" s="844"/>
      <c r="B39" s="855"/>
      <c r="C39" s="856"/>
      <c r="D39" s="856"/>
      <c r="E39" s="857"/>
      <c r="F39" s="46"/>
      <c r="G39" s="861"/>
      <c r="H39" s="862"/>
      <c r="I39" s="862"/>
      <c r="J39" s="862"/>
      <c r="K39" s="862"/>
      <c r="L39" s="880"/>
    </row>
    <row r="40" spans="1:12">
      <c r="A40" s="844"/>
      <c r="B40" s="855"/>
      <c r="C40" s="856"/>
      <c r="D40" s="856"/>
      <c r="E40" s="857"/>
      <c r="F40" s="46"/>
      <c r="G40" s="861"/>
      <c r="H40" s="862"/>
      <c r="I40" s="862"/>
      <c r="J40" s="862"/>
      <c r="K40" s="862"/>
      <c r="L40" s="880"/>
    </row>
    <row r="41" spans="1:12">
      <c r="A41" s="844"/>
      <c r="B41" s="855"/>
      <c r="C41" s="856"/>
      <c r="D41" s="856"/>
      <c r="E41" s="857"/>
      <c r="F41" s="46"/>
      <c r="G41" s="861"/>
      <c r="H41" s="862"/>
      <c r="I41" s="862"/>
      <c r="J41" s="862"/>
      <c r="K41" s="862"/>
      <c r="L41" s="880"/>
    </row>
    <row r="42" spans="1:12">
      <c r="A42" s="844"/>
      <c r="B42" s="855"/>
      <c r="C42" s="856"/>
      <c r="D42" s="856"/>
      <c r="E42" s="857"/>
      <c r="F42" s="46"/>
      <c r="G42" s="861"/>
      <c r="H42" s="862"/>
      <c r="I42" s="862"/>
      <c r="J42" s="862"/>
      <c r="K42" s="862"/>
      <c r="L42" s="880"/>
    </row>
    <row r="43" spans="1:12" ht="15.75" thickBot="1">
      <c r="A43" s="845"/>
      <c r="B43" s="858"/>
      <c r="C43" s="859"/>
      <c r="D43" s="859"/>
      <c r="E43" s="860"/>
      <c r="F43" s="46"/>
      <c r="G43" s="863"/>
      <c r="H43" s="864"/>
      <c r="I43" s="864"/>
      <c r="J43" s="864"/>
      <c r="K43" s="864"/>
      <c r="L43" s="896"/>
    </row>
  </sheetData>
  <sheetProtection password="CFC9" sheet="1"/>
  <mergeCells count="67">
    <mergeCell ref="K42:L43"/>
    <mergeCell ref="K36:L37"/>
    <mergeCell ref="K38:L39"/>
    <mergeCell ref="K32:L33"/>
    <mergeCell ref="J36:J37"/>
    <mergeCell ref="J40:J41"/>
    <mergeCell ref="J42:J43"/>
    <mergeCell ref="J38:J39"/>
    <mergeCell ref="K40:L41"/>
    <mergeCell ref="B2:L2"/>
    <mergeCell ref="C4:D4"/>
    <mergeCell ref="K14:L15"/>
    <mergeCell ref="C3:D3"/>
    <mergeCell ref="D5:J5"/>
    <mergeCell ref="B13:E13"/>
    <mergeCell ref="B10:L11"/>
    <mergeCell ref="G13:I13"/>
    <mergeCell ref="K13:L13"/>
    <mergeCell ref="K18:L19"/>
    <mergeCell ref="J16:J17"/>
    <mergeCell ref="K16:L17"/>
    <mergeCell ref="E3:I3"/>
    <mergeCell ref="J3:K3"/>
    <mergeCell ref="E4:I4"/>
    <mergeCell ref="J4:K4"/>
    <mergeCell ref="E6:I6"/>
    <mergeCell ref="G16:I17"/>
    <mergeCell ref="J14:J15"/>
    <mergeCell ref="B31:E31"/>
    <mergeCell ref="B14:E15"/>
    <mergeCell ref="G34:I35"/>
    <mergeCell ref="B18:E19"/>
    <mergeCell ref="J20:J21"/>
    <mergeCell ref="B22:E23"/>
    <mergeCell ref="B20:E21"/>
    <mergeCell ref="J18:J19"/>
    <mergeCell ref="G18:I19"/>
    <mergeCell ref="J32:J33"/>
    <mergeCell ref="J34:J35"/>
    <mergeCell ref="K22:L23"/>
    <mergeCell ref="K20:L21"/>
    <mergeCell ref="J24:J25"/>
    <mergeCell ref="J22:J23"/>
    <mergeCell ref="G38:I39"/>
    <mergeCell ref="K24:L25"/>
    <mergeCell ref="K31:L31"/>
    <mergeCell ref="G32:I33"/>
    <mergeCell ref="G24:I25"/>
    <mergeCell ref="G31:I31"/>
    <mergeCell ref="K34:L35"/>
    <mergeCell ref="A32:A43"/>
    <mergeCell ref="B42:E43"/>
    <mergeCell ref="G42:I43"/>
    <mergeCell ref="B36:E37"/>
    <mergeCell ref="B32:E33"/>
    <mergeCell ref="G40:I41"/>
    <mergeCell ref="B38:E39"/>
    <mergeCell ref="B40:E41"/>
    <mergeCell ref="G36:I37"/>
    <mergeCell ref="B34:E35"/>
    <mergeCell ref="A14:A25"/>
    <mergeCell ref="G14:I15"/>
    <mergeCell ref="G20:I21"/>
    <mergeCell ref="G22:I23"/>
    <mergeCell ref="E27:I27"/>
    <mergeCell ref="B16:E17"/>
    <mergeCell ref="B24:E25"/>
  </mergeCells>
  <phoneticPr fontId="32"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r:id="rId1"/>
  <headerFooter alignWithMargins="0">
    <oddFooter>&amp;L&amp;F&amp;C&amp;A&amp;RV1.0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E6990EB776044D947EDE9A0189F65C" ma:contentTypeVersion="0" ma:contentTypeDescription="Create a new document." ma:contentTypeScope="" ma:versionID="23d3626691962115744465cc6eb1662e">
  <xsd:schema xmlns:xsd="http://www.w3.org/2001/XMLSchema" xmlns:p="http://schemas.microsoft.com/office/2006/metadata/properties" targetNamespace="http://schemas.microsoft.com/office/2006/metadata/properties" ma:root="true" ma:fieldsID="08b182a363c05d457c0bb575f3942a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9372BB-716F-49F1-AE24-00A73F05D033}">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8BE49358-73BD-47E4-8D36-B7F9F460F8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Menu</vt:lpstr>
      <vt:lpstr>List of Indicators</vt:lpstr>
      <vt:lpstr>Data Entry</vt:lpstr>
      <vt:lpstr>Grant Detail</vt:lpstr>
      <vt:lpstr>Finance</vt:lpstr>
      <vt:lpstr>Management</vt:lpstr>
      <vt:lpstr>Programmatic</vt:lpstr>
      <vt:lpstr>Recommendations</vt:lpstr>
      <vt:lpstr>Actions</vt:lpstr>
      <vt:lpstr>Notes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MandE2</dc:creator>
  <cp:lastModifiedBy>user</cp:lastModifiedBy>
  <cp:lastPrinted>2014-08-11T20:26:10Z</cp:lastPrinted>
  <dcterms:created xsi:type="dcterms:W3CDTF">2010-01-15T16:50:41Z</dcterms:created>
  <dcterms:modified xsi:type="dcterms:W3CDTF">2015-12-07T12:18:41Z</dcterms:modified>
</cp:coreProperties>
</file>