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Anne\CCM\CCM related\Oversight\Dashboards\2016 Feb\"/>
    </mc:Choice>
  </mc:AlternateContent>
  <bookViews>
    <workbookView xWindow="0" yWindow="0" windowWidth="24000" windowHeight="9735" tabRatio="688" firstSheet="2"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Notes" sheetId="46"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Programmatic!$A$1:$Q$25</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Programmatic!$A$2:$P$26</definedName>
    <definedName name="PrintR">Recommendations!$A$2:$N$41</definedName>
    <definedName name="Rating">Setup!$G$9:$G$14</definedName>
    <definedName name="Round">Setup!$D$9:$D$21</definedName>
  </definedNames>
  <calcPr calcId="152511"/>
</workbook>
</file>

<file path=xl/calcChain.xml><?xml version="1.0" encoding="utf-8"?>
<calcChain xmlns="http://schemas.openxmlformats.org/spreadsheetml/2006/main">
  <c r="K119" i="29" l="1"/>
  <c r="J117" i="29"/>
  <c r="J118" i="29"/>
  <c r="J119" i="29"/>
  <c r="K129" i="29"/>
  <c r="K127" i="29"/>
  <c r="K123" i="29"/>
  <c r="K121" i="29"/>
  <c r="J121" i="29"/>
  <c r="J122" i="29"/>
  <c r="J123" i="29"/>
  <c r="J124" i="29"/>
  <c r="J125" i="29"/>
  <c r="J126" i="29"/>
  <c r="J127" i="29"/>
  <c r="J128" i="29"/>
  <c r="J129" i="29"/>
  <c r="J120" i="29"/>
  <c r="E47" i="29" l="1"/>
  <c r="I40" i="29"/>
  <c r="I41" i="29"/>
  <c r="I39" i="29"/>
  <c r="H42" i="29"/>
  <c r="G42" i="29"/>
  <c r="F40" i="29"/>
  <c r="F41" i="29"/>
  <c r="F39" i="29"/>
  <c r="E40" i="29"/>
  <c r="E41" i="29"/>
  <c r="E39" i="29"/>
  <c r="I42" i="29" l="1"/>
  <c r="P120" i="29"/>
  <c r="Q120" i="29"/>
  <c r="J16" i="29"/>
  <c r="E24" i="37"/>
  <c r="B3" i="39"/>
  <c r="C3" i="39"/>
  <c r="J3" i="39"/>
  <c r="L3" i="39"/>
  <c r="B4" i="39"/>
  <c r="C4" i="39"/>
  <c r="E4" i="39"/>
  <c r="J4" i="39"/>
  <c r="L4" i="39"/>
  <c r="D5" i="39"/>
  <c r="K5" i="39"/>
  <c r="L5" i="39"/>
  <c r="B3" i="42"/>
  <c r="C3" i="42"/>
  <c r="L3" i="42"/>
  <c r="M3" i="42"/>
  <c r="B4" i="42"/>
  <c r="C4" i="42"/>
  <c r="E4" i="42"/>
  <c r="L4" i="42"/>
  <c r="M4" i="42"/>
  <c r="E5" i="42"/>
  <c r="L5" i="42"/>
  <c r="M5" i="42"/>
  <c r="D11" i="42"/>
  <c r="D12" i="42"/>
  <c r="D13" i="42"/>
  <c r="D14" i="42"/>
  <c r="D19" i="42"/>
  <c r="D20" i="42"/>
  <c r="D22" i="42"/>
  <c r="D23" i="42"/>
  <c r="D24" i="42"/>
  <c r="D32" i="42"/>
  <c r="D33" i="42"/>
  <c r="D34" i="42"/>
  <c r="D35" i="42"/>
  <c r="D36" i="42"/>
  <c r="D37" i="42"/>
  <c r="D38" i="42"/>
  <c r="D39" i="42"/>
  <c r="D40" i="42"/>
  <c r="D41" i="42"/>
  <c r="B3" i="37"/>
  <c r="C3" i="37"/>
  <c r="O3" i="37"/>
  <c r="Q3" i="37"/>
  <c r="B4" i="37"/>
  <c r="C4" i="37"/>
  <c r="E4" i="37"/>
  <c r="P4" i="37"/>
  <c r="Q4" i="37"/>
  <c r="D5" i="37"/>
  <c r="P5" i="37"/>
  <c r="Q5" i="37"/>
  <c r="B8" i="37"/>
  <c r="F8" i="37"/>
  <c r="L8" i="37"/>
  <c r="C9" i="37"/>
  <c r="D29" i="42"/>
  <c r="G9" i="37"/>
  <c r="D30" i="42" s="1"/>
  <c r="M9" i="37"/>
  <c r="D31" i="42" s="1"/>
  <c r="B20" i="37"/>
  <c r="E20" i="37"/>
  <c r="F20" i="37"/>
  <c r="B21" i="37"/>
  <c r="E21" i="37"/>
  <c r="F21" i="37"/>
  <c r="T21" i="37"/>
  <c r="U21" i="37"/>
  <c r="V21" i="37"/>
  <c r="W21" i="37"/>
  <c r="X21" i="37"/>
  <c r="AB21" i="37"/>
  <c r="AC21" i="37"/>
  <c r="AD21" i="37"/>
  <c r="AE21" i="37"/>
  <c r="AF21" i="37"/>
  <c r="B22" i="37"/>
  <c r="E22" i="37"/>
  <c r="F22" i="37"/>
  <c r="T22" i="37"/>
  <c r="U22" i="37"/>
  <c r="V22" i="37"/>
  <c r="W22" i="37"/>
  <c r="X22" i="37"/>
  <c r="Z22" i="37"/>
  <c r="AA22" i="37"/>
  <c r="AB22" i="37" s="1"/>
  <c r="B23" i="37"/>
  <c r="E23" i="37"/>
  <c r="F23" i="37"/>
  <c r="T23" i="37"/>
  <c r="U23" i="37"/>
  <c r="V23" i="37"/>
  <c r="W23" i="37"/>
  <c r="X23" i="37"/>
  <c r="Z23" i="37"/>
  <c r="AA23" i="37" s="1"/>
  <c r="B24" i="37"/>
  <c r="F24" i="37"/>
  <c r="T24" i="37"/>
  <c r="U24" i="37"/>
  <c r="V24" i="37"/>
  <c r="W24" i="37"/>
  <c r="X24" i="37"/>
  <c r="Z24" i="37"/>
  <c r="AA24" i="37"/>
  <c r="AF24" i="37" s="1"/>
  <c r="B25" i="37"/>
  <c r="E25" i="37"/>
  <c r="F25" i="37"/>
  <c r="T25" i="37"/>
  <c r="U25" i="37"/>
  <c r="V25" i="37"/>
  <c r="W25" i="37"/>
  <c r="X25" i="37"/>
  <c r="T26" i="37"/>
  <c r="U26" i="37"/>
  <c r="V26" i="37"/>
  <c r="W26" i="37"/>
  <c r="X26" i="37"/>
  <c r="T27" i="37"/>
  <c r="U27" i="37"/>
  <c r="V27" i="37"/>
  <c r="W27" i="37"/>
  <c r="X27" i="37"/>
  <c r="T28" i="37"/>
  <c r="U28" i="37"/>
  <c r="V28" i="37"/>
  <c r="W28" i="37"/>
  <c r="X28" i="37"/>
  <c r="T29" i="37"/>
  <c r="U29" i="37"/>
  <c r="V29" i="37"/>
  <c r="W29" i="37"/>
  <c r="X29" i="37"/>
  <c r="B3" i="35"/>
  <c r="C3" i="35"/>
  <c r="J3" i="35"/>
  <c r="L3" i="35"/>
  <c r="B4" i="35"/>
  <c r="C4" i="35"/>
  <c r="E4" i="35"/>
  <c r="J4" i="35"/>
  <c r="L4" i="35"/>
  <c r="D5" i="35"/>
  <c r="K5" i="35"/>
  <c r="L5" i="35"/>
  <c r="C16" i="35"/>
  <c r="D21" i="42" s="1"/>
  <c r="B26" i="35"/>
  <c r="H30" i="35"/>
  <c r="I30" i="35"/>
  <c r="K30" i="35"/>
  <c r="I31" i="35"/>
  <c r="K31" i="35"/>
  <c r="I32" i="35"/>
  <c r="K32" i="35"/>
  <c r="I33" i="35"/>
  <c r="K33" i="35"/>
  <c r="B34" i="35"/>
  <c r="B3" i="30"/>
  <c r="C3" i="30"/>
  <c r="I3" i="30"/>
  <c r="K3" i="30"/>
  <c r="B4" i="30"/>
  <c r="C4" i="30"/>
  <c r="E4" i="30"/>
  <c r="I4" i="30"/>
  <c r="K4" i="30"/>
  <c r="D5" i="30"/>
  <c r="J5" i="30"/>
  <c r="K5" i="30"/>
  <c r="H27" i="30"/>
  <c r="J27" i="30"/>
  <c r="K27" i="30"/>
  <c r="H28" i="30"/>
  <c r="J28" i="30"/>
  <c r="K28" i="30"/>
  <c r="H29" i="30"/>
  <c r="J29" i="30"/>
  <c r="K29" i="30"/>
  <c r="B3" i="27"/>
  <c r="B3" i="32" s="1"/>
  <c r="B6" i="27"/>
  <c r="F6" i="27"/>
  <c r="B9" i="27"/>
  <c r="D9" i="27"/>
  <c r="G9" i="27"/>
  <c r="H9" i="27"/>
  <c r="I9" i="27"/>
  <c r="B10" i="27"/>
  <c r="D10" i="27"/>
  <c r="G10" i="27"/>
  <c r="B11" i="27"/>
  <c r="D11" i="27"/>
  <c r="G11" i="27"/>
  <c r="I11" i="27"/>
  <c r="B12" i="27"/>
  <c r="G12" i="27"/>
  <c r="B13" i="27"/>
  <c r="G13" i="27"/>
  <c r="B31" i="29"/>
  <c r="B32" i="29"/>
  <c r="C33" i="29"/>
  <c r="R29" i="29" s="1"/>
  <c r="C35" i="29"/>
  <c r="L33" i="29"/>
  <c r="L35" i="29" s="1"/>
  <c r="M33" i="29"/>
  <c r="Q51" i="29" s="1"/>
  <c r="N33" i="29"/>
  <c r="N35" i="29" s="1"/>
  <c r="C34" i="29"/>
  <c r="D34" i="29" s="1"/>
  <c r="E34" i="29"/>
  <c r="F34" i="29"/>
  <c r="G34" i="29"/>
  <c r="H34" i="29"/>
  <c r="I34" i="29"/>
  <c r="J34" i="29"/>
  <c r="K34" i="29"/>
  <c r="L34" i="29"/>
  <c r="M34" i="29"/>
  <c r="N34" i="29"/>
  <c r="C38" i="29"/>
  <c r="D38" i="29"/>
  <c r="C47" i="29"/>
  <c r="E51" i="29"/>
  <c r="E52" i="29"/>
  <c r="E53" i="29"/>
  <c r="E54" i="29"/>
  <c r="E55" i="29"/>
  <c r="F69" i="29"/>
  <c r="G72" i="29"/>
  <c r="G73" i="29"/>
  <c r="E20" i="42" s="1"/>
  <c r="E76" i="29"/>
  <c r="D81" i="29"/>
  <c r="F86" i="29"/>
  <c r="E89" i="29"/>
  <c r="E90" i="29"/>
  <c r="G90" i="29"/>
  <c r="C93" i="29"/>
  <c r="D93" i="29"/>
  <c r="E93" i="29"/>
  <c r="F93" i="29"/>
  <c r="G93" i="29"/>
  <c r="H93" i="29"/>
  <c r="I93" i="29"/>
  <c r="J93" i="29"/>
  <c r="K93" i="29"/>
  <c r="L93" i="29"/>
  <c r="C94" i="29"/>
  <c r="D94" i="29"/>
  <c r="E94" i="29"/>
  <c r="F94" i="29"/>
  <c r="G94" i="29"/>
  <c r="H94" i="29"/>
  <c r="I94" i="29"/>
  <c r="J94" i="29"/>
  <c r="K94" i="29"/>
  <c r="L94" i="29"/>
  <c r="M94" i="29"/>
  <c r="N94" i="29"/>
  <c r="C98" i="29"/>
  <c r="D98" i="29" s="1"/>
  <c r="E98" i="29" s="1"/>
  <c r="F98" i="29" s="1"/>
  <c r="G98" i="29" s="1"/>
  <c r="H98" i="29" s="1"/>
  <c r="I98" i="29" s="1"/>
  <c r="J98" i="29" s="1"/>
  <c r="K98" i="29" s="1"/>
  <c r="L98" i="29" s="1"/>
  <c r="M98" i="29" s="1"/>
  <c r="N98" i="29" s="1"/>
  <c r="C99" i="29"/>
  <c r="D99" i="29" s="1"/>
  <c r="E99" i="29" s="1"/>
  <c r="F99" i="29" s="1"/>
  <c r="G99" i="29" s="1"/>
  <c r="H99" i="29" s="1"/>
  <c r="I99" i="29" s="1"/>
  <c r="J99" i="29" s="1"/>
  <c r="K99" i="29" s="1"/>
  <c r="L99" i="29" s="1"/>
  <c r="M99" i="29" s="1"/>
  <c r="N99" i="29" s="1"/>
  <c r="C100" i="29"/>
  <c r="D100" i="29" s="1"/>
  <c r="E100" i="29" s="1"/>
  <c r="F100" i="29" s="1"/>
  <c r="G100" i="29" s="1"/>
  <c r="H100" i="29" s="1"/>
  <c r="I100" i="29" s="1"/>
  <c r="J100" i="29" s="1"/>
  <c r="K100" i="29" s="1"/>
  <c r="L100" i="29" s="1"/>
  <c r="M100" i="29" s="1"/>
  <c r="N100" i="29" s="1"/>
  <c r="E105" i="29"/>
  <c r="E108" i="29"/>
  <c r="G108" i="29" s="1"/>
  <c r="I108" i="29" s="1"/>
  <c r="E109" i="29"/>
  <c r="G109" i="29" s="1"/>
  <c r="I109" i="29" s="1"/>
  <c r="E110" i="29"/>
  <c r="G110" i="29" s="1"/>
  <c r="I110" i="29" s="1"/>
  <c r="E111" i="29"/>
  <c r="G111" i="29" s="1"/>
  <c r="I111" i="29" s="1"/>
  <c r="H115" i="29"/>
  <c r="I115" i="29"/>
  <c r="J115" i="29"/>
  <c r="K115" i="29"/>
  <c r="L115" i="29"/>
  <c r="M115" i="29"/>
  <c r="N115" i="29"/>
  <c r="O115" i="29"/>
  <c r="P115" i="29"/>
  <c r="Q115" i="29"/>
  <c r="R115" i="29"/>
  <c r="S115" i="29"/>
  <c r="H116" i="29"/>
  <c r="I116" i="29"/>
  <c r="J116" i="29"/>
  <c r="K116" i="29"/>
  <c r="L116" i="29"/>
  <c r="M116" i="29"/>
  <c r="N116" i="29"/>
  <c r="O116" i="29"/>
  <c r="P116" i="29"/>
  <c r="Q116" i="29"/>
  <c r="R116" i="29"/>
  <c r="S116" i="29"/>
  <c r="T118" i="29"/>
  <c r="T119" i="29"/>
  <c r="T120" i="29"/>
  <c r="T121" i="29"/>
  <c r="T122" i="29"/>
  <c r="T123" i="29"/>
  <c r="T124" i="29"/>
  <c r="T125" i="29"/>
  <c r="T126" i="29"/>
  <c r="T127" i="29"/>
  <c r="T128" i="29"/>
  <c r="T129" i="29"/>
  <c r="T130" i="29"/>
  <c r="T131" i="29"/>
  <c r="T132" i="29"/>
  <c r="T133" i="29"/>
  <c r="T134" i="29"/>
  <c r="T135" i="29"/>
  <c r="T136" i="29"/>
  <c r="T137" i="29"/>
  <c r="H142" i="29"/>
  <c r="I142" i="29"/>
  <c r="J142" i="29"/>
  <c r="K142" i="29"/>
  <c r="L142" i="29"/>
  <c r="M142" i="29"/>
  <c r="N142" i="29"/>
  <c r="O142" i="29"/>
  <c r="P142" i="29"/>
  <c r="Q142" i="29"/>
  <c r="R142" i="29"/>
  <c r="S142" i="29"/>
  <c r="B143" i="29"/>
  <c r="E143" i="29"/>
  <c r="F143" i="29"/>
  <c r="H143" i="29"/>
  <c r="I143" i="29"/>
  <c r="J143" i="29"/>
  <c r="K143" i="29"/>
  <c r="L143" i="29"/>
  <c r="M143" i="29"/>
  <c r="N143" i="29"/>
  <c r="O143" i="29"/>
  <c r="P143" i="29"/>
  <c r="Q143" i="29"/>
  <c r="R143" i="29"/>
  <c r="S143" i="29"/>
  <c r="H144" i="29"/>
  <c r="I144" i="29"/>
  <c r="J144" i="29"/>
  <c r="K144" i="29"/>
  <c r="L144" i="29"/>
  <c r="M144" i="29"/>
  <c r="N144" i="29"/>
  <c r="O144" i="29"/>
  <c r="P144" i="29"/>
  <c r="Q144" i="29"/>
  <c r="R144" i="29"/>
  <c r="S144" i="29"/>
  <c r="B145" i="29"/>
  <c r="E145" i="29"/>
  <c r="F145" i="29"/>
  <c r="H145" i="29"/>
  <c r="I145" i="29"/>
  <c r="J145" i="29"/>
  <c r="K145" i="29"/>
  <c r="L145" i="29"/>
  <c r="M145" i="29"/>
  <c r="N145" i="29"/>
  <c r="O145" i="29"/>
  <c r="P145" i="29"/>
  <c r="Q145" i="29"/>
  <c r="R145" i="29"/>
  <c r="S145" i="29"/>
  <c r="H146" i="29"/>
  <c r="I146" i="29"/>
  <c r="J146" i="29"/>
  <c r="K146" i="29"/>
  <c r="L146" i="29"/>
  <c r="M146" i="29"/>
  <c r="N146" i="29"/>
  <c r="O146" i="29"/>
  <c r="P146" i="29"/>
  <c r="Q146" i="29"/>
  <c r="R146" i="29"/>
  <c r="S146" i="29"/>
  <c r="B147" i="29"/>
  <c r="E147" i="29"/>
  <c r="F147" i="29"/>
  <c r="H147" i="29"/>
  <c r="I147" i="29"/>
  <c r="J147" i="29"/>
  <c r="K147" i="29"/>
  <c r="L147" i="29"/>
  <c r="M147" i="29"/>
  <c r="N147" i="29"/>
  <c r="O147" i="29"/>
  <c r="P147" i="29"/>
  <c r="Q147" i="29"/>
  <c r="R147" i="29"/>
  <c r="S147" i="29"/>
  <c r="H148" i="29"/>
  <c r="I148" i="29"/>
  <c r="J148" i="29"/>
  <c r="K148" i="29"/>
  <c r="L148" i="29"/>
  <c r="M148" i="29"/>
  <c r="N148" i="29"/>
  <c r="O148" i="29"/>
  <c r="P148" i="29"/>
  <c r="Q148" i="29"/>
  <c r="R148" i="29"/>
  <c r="S148" i="29"/>
  <c r="B8" i="45"/>
  <c r="B9" i="45"/>
  <c r="B10" i="45"/>
  <c r="B12" i="45"/>
  <c r="B20" i="45"/>
  <c r="B21" i="45"/>
  <c r="B22" i="45"/>
  <c r="B23" i="45"/>
  <c r="B24" i="45"/>
  <c r="B26" i="45"/>
  <c r="B4" i="1"/>
  <c r="H4" i="1"/>
  <c r="B2" i="1"/>
  <c r="H22" i="30"/>
  <c r="B2" i="45"/>
  <c r="B2" i="30"/>
  <c r="M35" i="29"/>
  <c r="B2" i="42"/>
  <c r="B2" i="35"/>
  <c r="E33" i="29"/>
  <c r="E35" i="29" s="1"/>
  <c r="F33" i="29"/>
  <c r="R32" i="29" s="1"/>
  <c r="F20" i="42"/>
  <c r="B2" i="37"/>
  <c r="B2" i="39"/>
  <c r="D47" i="29"/>
  <c r="B22" i="30"/>
  <c r="H8" i="30"/>
  <c r="B8" i="30"/>
  <c r="AE22" i="37"/>
  <c r="AE24" i="37"/>
  <c r="G33" i="29"/>
  <c r="R33" i="29" s="1"/>
  <c r="H33" i="29"/>
  <c r="R34" i="29" s="1"/>
  <c r="I33" i="29"/>
  <c r="R35" i="29" s="1"/>
  <c r="J33" i="29"/>
  <c r="R49" i="29" s="1"/>
  <c r="K33" i="29"/>
  <c r="R50" i="29" s="1"/>
  <c r="G24" i="37" l="1"/>
  <c r="G25" i="37"/>
  <c r="AB24" i="37"/>
  <c r="AF22" i="37"/>
  <c r="B7" i="35"/>
  <c r="AC24" i="37"/>
  <c r="AD24" i="37"/>
  <c r="AC22" i="37"/>
  <c r="J35" i="29"/>
  <c r="AD22" i="37"/>
  <c r="G35" i="29"/>
  <c r="K35" i="29"/>
  <c r="F35" i="29"/>
  <c r="R31" i="29"/>
  <c r="D33" i="29"/>
  <c r="I35" i="29"/>
  <c r="G22" i="37"/>
  <c r="G20" i="37"/>
  <c r="G23" i="37"/>
  <c r="H7" i="35"/>
  <c r="H26" i="35"/>
  <c r="B15" i="35"/>
  <c r="H15" i="35"/>
  <c r="G21" i="37"/>
  <c r="J32" i="35"/>
  <c r="K110" i="29"/>
  <c r="L32" i="35" s="1"/>
  <c r="AF23" i="37"/>
  <c r="AB23" i="37"/>
  <c r="AC23" i="37"/>
  <c r="AD23" i="37"/>
  <c r="AE23" i="37"/>
  <c r="K109" i="29"/>
  <c r="L31" i="35" s="1"/>
  <c r="J31" i="35"/>
  <c r="J30" i="35"/>
  <c r="K108" i="29"/>
  <c r="L30" i="35" s="1"/>
  <c r="J33" i="35"/>
  <c r="K111" i="29"/>
  <c r="L33" i="35" s="1"/>
  <c r="H35" i="29"/>
  <c r="F47" i="29" l="1"/>
  <c r="R30" i="29"/>
  <c r="D35" i="29"/>
  <c r="O31" i="29" s="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rPr>
          <t xml:space="preserve">If data are not available, do not enter zeros; rather, leave the cells in this table blank. </t>
        </r>
      </text>
    </comment>
    <comment ref="B94"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<sst xmlns="http://schemas.openxmlformats.org/spreadsheetml/2006/main" count="626" uniqueCount="500">
  <si>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</si>
  <si>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</si>
  <si>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</si>
  <si>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</si>
  <si>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</si>
  <si>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</si>
  <si>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</si>
  <si>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</si>
  <si>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</si>
  <si>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</si>
  <si>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</si>
  <si>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</si>
  <si>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</si>
  <si>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</si>
  <si>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</si>
  <si>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</si>
  <si>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</si>
  <si>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</si>
  <si>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</si>
  <si>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</si>
  <si>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</si>
  <si>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</si>
  <si>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</si>
  <si>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</si>
  <si>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</si>
  <si>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</si>
  <si>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</si>
  <si>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</si>
  <si>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</si>
  <si>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</si>
  <si>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</si>
  <si>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</si>
  <si>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</si>
  <si>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</si>
  <si>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</si>
  <si>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</si>
  <si>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</si>
  <si>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</si>
  <si>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</si>
  <si>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</si>
  <si>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</si>
  <si>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</si>
  <si>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</si>
  <si>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</si>
  <si>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</si>
  <si>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</si>
  <si>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</si>
  <si>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</si>
  <si>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</si>
  <si>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</si>
  <si>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</si>
  <si>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</si>
  <si>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</si>
  <si>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</si>
  <si>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</si>
  <si>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</si>
  <si>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</si>
  <si>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</si>
  <si>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</si>
  <si>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</si>
  <si>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</si>
  <si>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</si>
  <si>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</si>
  <si>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</si>
  <si>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</si>
  <si>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</si>
  <si>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</si>
  <si>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</si>
  <si>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</si>
  <si>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</si>
  <si>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</si>
  <si>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</si>
  <si>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</si>
  <si>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</si>
  <si>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</si>
  <si>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</si>
  <si>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</si>
  <si>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</si>
  <si>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</si>
  <si>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</si>
  <si>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</si>
  <si>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</si>
  <si>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</si>
  <si>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</si>
  <si>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</si>
  <si>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</si>
  <si>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</si>
  <si>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</si>
  <si>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</si>
  <si>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</si>
  <si>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</si>
  <si>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</si>
  <si>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</si>
  <si>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</si>
  <si>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</si>
  <si>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</si>
  <si>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</si>
  <si>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</si>
  <si>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</si>
  <si>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</si>
  <si>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</si>
  <si>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</si>
  <si>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</si>
  <si>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</si>
  <si>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</si>
  <si>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</si>
  <si>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</si>
  <si>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</si>
  <si>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</si>
  <si>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</si>
  <si>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</si>
  <si>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</si>
  <si>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</si>
  <si>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</si>
  <si>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</si>
  <si>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</si>
  <si>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</si>
  <si>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</si>
  <si>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</si>
  <si>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</si>
  <si>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</si>
  <si>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</si>
  <si>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</si>
  <si>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</si>
  <si>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</si>
  <si>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</si>
  <si>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</si>
  <si>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</si>
  <si>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</si>
  <si>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</si>
  <si>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</si>
  <si>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</si>
  <si>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</si>
  <si>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</si>
  <si>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</si>
  <si>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</si>
  <si>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</si>
  <si>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</si>
  <si>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</si>
  <si>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</si>
  <si>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</si>
  <si>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</si>
  <si>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</si>
  <si>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</si>
  <si>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</si>
  <si>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</si>
  <si>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</si>
  <si>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</si>
  <si>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</si>
  <si>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</si>
  <si>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</si>
  <si>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</si>
  <si>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</si>
  <si>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</si>
  <si>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</si>
  <si>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</si>
  <si>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</si>
  <si>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</si>
  <si>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</si>
  <si>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</si>
  <si>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</si>
  <si>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</si>
  <si>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</si>
  <si>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</si>
  <si>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</si>
  <si>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</si>
  <si>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</si>
  <si>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</si>
  <si>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</si>
  <si>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</si>
  <si>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</si>
  <si>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</si>
  <si>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</si>
  <si>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</si>
  <si>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</si>
  <si>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</si>
  <si>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</si>
  <si>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</si>
  <si>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</si>
  <si>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</si>
  <si>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</si>
  <si>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</si>
  <si>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</si>
  <si>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</si>
  <si>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</si>
  <si>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</si>
  <si>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</si>
  <si>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</si>
  <si>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</si>
  <si>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</si>
  <si>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</si>
  <si>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</si>
  <si>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</si>
  <si>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</si>
  <si>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</si>
  <si>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</si>
  <si>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</si>
  <si>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</si>
  <si>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</si>
  <si>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</si>
  <si>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</si>
  <si>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</si>
  <si>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</si>
  <si>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</si>
  <si>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</si>
  <si>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</si>
  <si>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</si>
  <si>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</si>
  <si>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</si>
  <si>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</si>
  <si>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</si>
  <si>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</si>
  <si>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</si>
  <si>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</si>
  <si>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</si>
  <si>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</si>
  <si>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</si>
  <si>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</si>
  <si>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</si>
  <si>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</si>
  <si>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</si>
  <si>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</si>
  <si>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</si>
  <si>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</si>
  <si>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</si>
  <si>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</si>
  <si>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</si>
  <si>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</si>
  <si>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</si>
  <si>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</si>
  <si>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</si>
  <si>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</si>
  <si>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</si>
  <si>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</si>
  <si>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</si>
  <si>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</si>
  <si>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</si>
  <si>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</si>
  <si>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</si>
  <si>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</si>
  <si>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</si>
  <si>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</si>
  <si>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</si>
  <si>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</si>
  <si>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</si>
  <si>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</si>
  <si>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</si>
  <si>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</si>
  <si>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</si>
  <si>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</si>
  <si>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</si>
  <si>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</si>
  <si>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</si>
  <si>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</si>
  <si>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</si>
  <si>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</si>
  <si>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</si>
  <si>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</si>
  <si>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</si>
  <si>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</si>
  <si>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</si>
  <si>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</si>
  <si>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</si>
  <si>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</si>
  <si>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</si>
  <si>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</si>
  <si>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</si>
  <si>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</si>
  <si>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</si>
  <si>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</si>
  <si>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</si>
  <si>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</si>
  <si>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</si>
  <si>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</si>
  <si>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</si>
  <si>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</si>
  <si>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</si>
  <si>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</si>
  <si>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</si>
  <si>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</si>
  <si>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</si>
  <si>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</si>
  <si>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</si>
  <si>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</si>
  <si>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</si>
  <si>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</si>
  <si>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</si>
  <si>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</si>
  <si>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</si>
  <si>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</si>
  <si>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</si>
  <si>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</si>
  <si>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</si>
  <si>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</si>
  <si>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</si>
  <si>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</si>
  <si>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</si>
  <si>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</si>
  <si>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</si>
  <si>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</si>
  <si>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</si>
  <si>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</si>
  <si>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</si>
  <si>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</si>
  <si>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</si>
  <si>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</si>
  <si>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</si>
  <si>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</si>
  <si>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</si>
  <si>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</si>
  <si>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</si>
  <si>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</si>
  <si>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</si>
  <si>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</si>
  <si>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</si>
  <si>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</si>
  <si>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</si>
  <si>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</si>
  <si>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</si>
  <si>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P1 - trend</t>
  </si>
  <si>
    <t>P2 - trend</t>
  </si>
  <si>
    <t>P3 - trend</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</si>
  <si>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</si>
  <si>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</si>
  <si>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</si>
  <si>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</si>
  <si>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</si>
  <si>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</si>
  <si>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</si>
  <si>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</si>
  <si>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</si>
  <si>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</si>
  <si>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</si>
  <si>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</si>
  <si>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</si>
  <si>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</si>
  <si>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</si>
  <si>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</si>
  <si>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</si>
  <si>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</si>
  <si>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</si>
  <si>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</si>
  <si>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</si>
  <si>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</si>
  <si>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</si>
  <si>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</si>
  <si>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</si>
  <si>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</si>
  <si>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</si>
  <si>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</si>
  <si>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</si>
  <si>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</si>
  <si>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</si>
  <si>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</si>
  <si>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</si>
  <si>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</si>
  <si>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</si>
  <si>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</si>
  <si>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</si>
  <si>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</si>
  <si>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</si>
  <si>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</si>
  <si>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</si>
  <si>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</si>
  <si>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</si>
  <si>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</si>
  <si>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</si>
  <si>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</si>
  <si>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</si>
  <si>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</si>
  <si>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</si>
  <si>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</si>
  <si>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</si>
  <si>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</si>
  <si>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</si>
  <si>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</si>
  <si>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</si>
  <si>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</si>
  <si>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</si>
  <si>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</si>
  <si>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</si>
  <si>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</si>
  <si>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</si>
  <si>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</si>
  <si>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</si>
  <si>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</si>
  <si>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</si>
  <si>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</si>
  <si>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</si>
  <si>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</si>
  <si>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</si>
  <si>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</si>
  <si>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</si>
  <si>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</si>
  <si>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</si>
  <si>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</si>
  <si>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</si>
  <si>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</si>
  <si>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</si>
  <si>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</si>
  <si>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</si>
  <si>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</si>
  <si>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</si>
  <si>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</si>
  <si>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</si>
  <si>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</si>
  <si>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</si>
  <si>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</si>
  <si>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ADRA</t>
  </si>
  <si>
    <t>ADRA doesn't procure health products, equip't, medicines, pharmaceuticals.</t>
  </si>
  <si>
    <t>Note: ADRA distributes but does not purchase these items.</t>
  </si>
  <si>
    <t>Notes</t>
  </si>
  <si>
    <t>Comment Date</t>
  </si>
  <si>
    <t>Rptg Period</t>
  </si>
  <si>
    <t>Author</t>
  </si>
  <si>
    <t>PR or CCM</t>
  </si>
  <si>
    <t>Indic #</t>
  </si>
  <si>
    <t>Comment</t>
  </si>
  <si>
    <t>This dashboard was customised from GF's January 2010 generic file,</t>
  </si>
  <si>
    <t>&lt;CCM Generic Dashboard_EN_fixed.xls&gt;   [received 26jan'10]</t>
  </si>
  <si>
    <t>Conditions Precedent (CPs)</t>
  </si>
  <si>
    <t>Condoms</t>
  </si>
  <si>
    <t>Pr6. No. of youths reached with SRH, life skills, HIV&amp;AIDS programs</t>
  </si>
  <si>
    <r>
      <t>≥</t>
    </r>
    <r>
      <rPr>
        <b/>
        <sz val="9"/>
        <rFont val="Calibri"/>
        <family val="2"/>
      </rPr>
      <t xml:space="preserve"> 90%</t>
    </r>
  </si>
  <si>
    <t>(1)
No. of condoms per PE per day
 OR 
No. of kits per client per day</t>
  </si>
  <si>
    <t>(2)  =  (1) x 30
Monthly need 
Items per day x 30 days)</t>
  </si>
  <si>
    <t>(3) 
Total no. of PEs 
OR
Total no. of clients tested</t>
  </si>
  <si>
    <t>(4)  =  (2) x (3)
Total # items required for all PEs/clients per month</t>
  </si>
  <si>
    <t>(6)  =  (5) / (4)
Stock level expressed in months of use for all current PEs or clients</t>
  </si>
  <si>
    <t>HIV test kits</t>
  </si>
  <si>
    <t>HIV confirmation kits</t>
  </si>
  <si>
    <t>notes</t>
  </si>
  <si>
    <t xml:space="preserve">as of </t>
  </si>
  <si>
    <t>Notes / Calc</t>
  </si>
  <si>
    <t>The indicators should be selected from the Performance Framework 
by the PRs and members of the CCM or the CCM Technical Committee,</t>
  </si>
  <si>
    <t>Pr1.  Number of people reached with stigma reduction activities</t>
  </si>
  <si>
    <t>Pr2.   Number of male &amp; female condoms distributed to general population</t>
  </si>
  <si>
    <t>Pr3.  Number of people who received testing and counseling for HIV and received their test results</t>
  </si>
  <si>
    <t>Pr4.  Number of male &amp; female condoms distributed to MARPs and vulnerable groups</t>
  </si>
  <si>
    <t>Pr5.  Number of MARPs and vulnerable groups reached with HIV prevention programmes</t>
  </si>
  <si>
    <t>Pr7.  Number of people trained to undertake stigma reduction activities</t>
  </si>
  <si>
    <t>Pr8.  Number of peer educators trained to provide HIV/AIDS prevention package to MARPs &amp; vulnerable groups</t>
  </si>
  <si>
    <r>
      <t xml:space="preserve">Days from end of </t>
    </r>
    <r>
      <rPr>
        <u/>
        <sz val="11"/>
        <color indexed="8"/>
        <rFont val="Calibri"/>
        <family val="2"/>
      </rPr>
      <t>previous</t>
    </r>
    <r>
      <rPr>
        <sz val="11"/>
        <color theme="1"/>
        <rFont val="Calibri"/>
        <family val="2"/>
        <scheme val="minor"/>
      </rPr>
      <t xml:space="preserve"> reporting period until </t>
    </r>
    <r>
      <rPr>
        <b/>
        <u/>
        <sz val="11"/>
        <color indexed="12"/>
        <rFont val="Calibri"/>
        <family val="2"/>
      </rPr>
      <t>accepted</t>
    </r>
    <r>
      <rPr>
        <sz val="11"/>
        <color theme="1"/>
        <rFont val="Calibri"/>
        <family val="2"/>
        <scheme val="minor"/>
      </rPr>
      <t xml:space="preserve"> PU/DR was sent to LFA</t>
    </r>
  </si>
  <si>
    <t>which ends</t>
  </si>
  <si>
    <t>Check for any changes in SR status</t>
  </si>
  <si>
    <t>Notes that don't fit into dashboard cells.  This list can be updated or added to each period.</t>
  </si>
  <si>
    <t>Definition  (from M&amp;E Plan, please put date)</t>
  </si>
  <si>
    <t>People  tested for HIV and received results within the last 12months</t>
  </si>
  <si>
    <t xml:space="preserve">Condoms distributed specifically/ directly to MARPs i.e FSW,MSM, NPP, 
Vulnerable groups are the youth between 15-24 years, truck pushers, common porters, master craftsmen, long distant truck drivers
</t>
  </si>
  <si>
    <t xml:space="preserve"> Representatives of CSOs/CBOs/FBOs/NGOs trained in CCE methodology to provide anti-stigma messages</t>
  </si>
  <si>
    <t>Distribution measured at consumer level. i.e. condoms distributed/ sold by SRs Staff and trained community volunteers including PEs to consumers</t>
  </si>
  <si>
    <t>CCE Reports</t>
  </si>
  <si>
    <r>
      <t xml:space="preserve">People provided with HIV anti-stigma messages-the ‘reached’ here means when people are </t>
    </r>
    <r>
      <rPr>
        <i/>
        <sz val="10"/>
        <color indexed="8"/>
        <rFont val="Arial"/>
        <family val="2"/>
      </rPr>
      <t>met once</t>
    </r>
    <r>
      <rPr>
        <sz val="10"/>
        <color indexed="8"/>
        <rFont val="Arial"/>
        <family val="2"/>
      </rPr>
      <t xml:space="preserve"> and the messages are given to them.</t>
    </r>
  </si>
  <si>
    <r>
      <t xml:space="preserve">People who attend  at least </t>
    </r>
    <r>
      <rPr>
        <b/>
        <sz val="10"/>
        <color indexed="8"/>
        <rFont val="Arial"/>
        <family val="2"/>
      </rPr>
      <t>one</t>
    </r>
    <r>
      <rPr>
        <sz val="10"/>
        <color indexed="8"/>
        <rFont val="Arial"/>
        <family val="2"/>
      </rPr>
      <t xml:space="preserve"> CCE</t>
    </r>
    <r>
      <rPr>
        <b/>
        <sz val="10"/>
        <color indexed="8"/>
        <rFont val="Arial"/>
        <family val="2"/>
      </rPr>
      <t xml:space="preserve"> </t>
    </r>
    <r>
      <rPr>
        <sz val="10"/>
        <color indexed="8"/>
        <rFont val="Arial"/>
        <family val="2"/>
      </rPr>
      <t xml:space="preserve">session </t>
    </r>
  </si>
  <si>
    <t>Quantity of condoms (singles) distributed to clients by PEs &amp; Staff</t>
  </si>
  <si>
    <t>Quantity of condoms (singles) distributed to MARPs by PEs &amp; Staff</t>
  </si>
  <si>
    <t>People within  MARPs and Vulnerable groups who received HIV information and CT for the first time from PEs</t>
  </si>
  <si>
    <t xml:space="preserve"> New MARPs and Vulnerable person(s) reached by PEs</t>
  </si>
  <si>
    <t>BCC data Sheets</t>
  </si>
  <si>
    <t>New out-of-school young people (s) reached by PEs</t>
  </si>
  <si>
    <t xml:space="preserve"> Representives of CSOs/CBOs/FBOs/NGOs participate fully in the 3-day CCE training workshop and provide HIV anti stigma messages in their communities</t>
  </si>
  <si>
    <t>Attendance Sheets and monthly reports</t>
  </si>
  <si>
    <t xml:space="preserve"> Representives of MARPs and Vulnerable groups who participate fully in HIV prevention training workshop and provide HIV prevention education and services including condom distribution/sale and referrals for CT</t>
  </si>
  <si>
    <t>Representatives of MARPs and Vulnerable groups who received training in HIV prevention package</t>
  </si>
  <si>
    <t xml:space="preserve">Youth refers to girls and boys  between the ages of 10-24
Reached with information by one-on-one, small groups(1-5 people) or large groups(above 5 people)
</t>
  </si>
  <si>
    <t>Delay in disbursement from TGF to PR</t>
  </si>
  <si>
    <t>Delay in disbursement from TGF to PR affected implementation in the second semester.</t>
  </si>
  <si>
    <t>M6 is not applicable to HIV Test kits distributed via outreach sessions and needs to be re-enginered</t>
  </si>
  <si>
    <t>Condom distribution Registers</t>
  </si>
  <si>
    <t>Clients who were tested and received their test results during outreach TC sessions</t>
  </si>
  <si>
    <t>TC Summary Sheets</t>
  </si>
  <si>
    <t>Adventist Development and Relief Agency, Ghana</t>
  </si>
  <si>
    <t>Pr1.Number of male and female condoms distributed to FSW</t>
  </si>
  <si>
    <t>Pr2. Number of FSWs who received testing and counseling for HIV and received their test results</t>
  </si>
  <si>
    <t>Pr5. Number of FSWs reached with HIV Stigma Reduction Activities</t>
  </si>
  <si>
    <t>Pr6. Number of Health Care Providers Reached with HIV Stigma Reduction Activities</t>
  </si>
  <si>
    <t>2.1</t>
  </si>
  <si>
    <t>Mark Saalfeld</t>
  </si>
  <si>
    <t>NFM Funding:</t>
  </si>
  <si>
    <t>July-Sep 2015</t>
  </si>
  <si>
    <t>There were  two (2) SRs under Phase 2; but for the NFM, 1 additional  SR has been added.</t>
  </si>
  <si>
    <t xml:space="preserve">Pr4. </t>
  </si>
  <si>
    <t>Prevention programs for sex workers and their clients</t>
  </si>
  <si>
    <t>Program management</t>
  </si>
  <si>
    <t>Other</t>
  </si>
  <si>
    <t>Oct-Dec 2015</t>
  </si>
  <si>
    <t xml:space="preserve">Reinforcing the Scaling Up of HIV Services: Strengthening HIV Prevention and Effective Targeting </t>
  </si>
  <si>
    <t>Pr3. Number of FSWs reached with HIV and AIDS prevention programs -with defined service package</t>
  </si>
  <si>
    <t>US$3,300,664</t>
  </si>
  <si>
    <t xml:space="preserve">SRs worked hard to make up for previous quarter's backlog. </t>
  </si>
  <si>
    <t xml:space="preserve">Delay in disbursement of funds in the 1st Quarter affected timely commencement of community activities -including HIV Testing and Services. </t>
  </si>
  <si>
    <t>PEs trainings ended in the 2nd week of September 2015. Most trained PEs had only 2 active weeks of outreach activities in the 1st Quarter of 2015. Therefore most of the FSWs were reached in the 2nd quarter of the program.</t>
  </si>
  <si>
    <t>Only 11% of previous quarter target  was achieved. Therefore SRs had to double up efforts to clear backlog from previous quarter as well as target for the quarter under review.</t>
  </si>
  <si>
    <t>16% achievement was recorded for this indicator in the 1st Quarter. SRs mapped up strategies to clear backlog from previous quarter and also work towards target for the quarter under review.</t>
  </si>
  <si>
    <t>Burn rate</t>
  </si>
  <si>
    <t>% of budget</t>
  </si>
  <si>
    <t>Expenditures in P2</t>
  </si>
  <si>
    <t>Budget in P2</t>
  </si>
  <si>
    <t>Burn rate in P2</t>
  </si>
  <si>
    <t>Burn rate in P1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</si>
</sst>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quot;Q&quot;#,##0_);[Red]\(&quot;Q&quot;#,##0\)"/>
    <numFmt numFmtId="165" formatCode="_(* #,##0_);_(* \(#,##0\);_(* &quot;-&quot;??_);_(@_)"/>
    <numFmt numFmtId="166" formatCode=";;;"/>
    <numFmt numFmtId="167" formatCode="0.0"/>
    <numFmt numFmtId="168" formatCode=";;;&quot;Financial Variance in %&quot;"/>
    <numFmt numFmtId="169" formatCode="_([$€]* #,##0.00_);_([$€]* \(#,##0.00\);_([$€]* &quot;-&quot;??_);_(@_)"/>
    <numFmt numFmtId="170" formatCode="[$$-409]#,##0"/>
    <numFmt numFmtId="171" formatCode="[$-409]d/mmm/yyyy;@"/>
    <numFmt numFmtId="172" formatCode="[$$-409]#,##0_);\([$$-409]#,##0\)"/>
    <numFmt numFmtId="173" formatCode="[$-409]d/mmm/yy;@"/>
  </numFmts>
  <fonts count="136">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i/>
      <sz val="11"/>
      <name val="Calibri"/>
      <family val="2"/>
    </font>
    <font>
      <b/>
      <sz val="8"/>
      <color indexed="81"/>
      <name val="Tahoma"/>
      <family val="2"/>
    </font>
    <font>
      <sz val="8"/>
      <color indexed="81"/>
      <name val="Tahoma"/>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sz val="11"/>
      <color indexed="8"/>
      <name val="Calibri"/>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Arial"/>
      <family val="2"/>
    </font>
    <font>
      <b/>
      <sz val="9"/>
      <name val="Arial"/>
      <family val="2"/>
    </font>
    <font>
      <i/>
      <sz val="11"/>
      <color indexed="48"/>
      <name val="Calibri"/>
      <family val="2"/>
    </font>
    <font>
      <b/>
      <u/>
      <sz val="11"/>
      <color indexed="12"/>
      <name val="Calibri"/>
      <family val="2"/>
    </font>
    <font>
      <sz val="11"/>
      <color theme="1"/>
      <name val="Calibri"/>
      <family val="2"/>
      <scheme val="minor"/>
    </font>
    <font>
      <b/>
      <sz val="11"/>
      <color theme="1"/>
      <name val="Calibri"/>
      <family val="2"/>
      <scheme val="minor"/>
    </font>
    <font>
      <i/>
      <sz val="10"/>
      <name val="Arial"/>
      <family val="2"/>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61"/>
        <bgColor indexed="64"/>
      </patternFill>
    </fill>
    <fill>
      <patternFill patternType="solid">
        <fgColor indexed="1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7"/>
      </patternFill>
    </fill>
    <fill>
      <patternFill patternType="mediumGray">
        <fgColor indexed="9"/>
        <bgColor indexed="43"/>
      </patternFill>
    </fill>
    <fill>
      <patternFill patternType="mediumGray">
        <fgColor indexed="9"/>
        <bgColor indexed="44"/>
      </patternFill>
    </fill>
    <fill>
      <patternFill patternType="solid">
        <fgColor theme="9" tint="0.39997558519241921"/>
        <bgColor indexed="64"/>
      </patternFill>
    </fill>
    <fill>
      <patternFill patternType="solid">
        <fgColor rgb="FF00B050"/>
        <bgColor indexed="64"/>
      </patternFill>
    </fill>
  </fills>
  <borders count="2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indexed="64"/>
      </right>
      <top style="thin">
        <color indexed="64"/>
      </top>
      <bottom style="thin">
        <color indexed="64"/>
      </bottom>
      <diagonal/>
    </border>
    <border>
      <left style="medium">
        <color indexed="16"/>
      </left>
      <right style="thin">
        <color indexed="64"/>
      </right>
      <top style="thin">
        <color indexed="64"/>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medium">
        <color indexed="48"/>
      </top>
      <bottom style="thin">
        <color indexed="64"/>
      </bottom>
      <diagonal/>
    </border>
    <border>
      <left style="medium">
        <color indexed="48"/>
      </left>
      <right style="thin">
        <color indexed="64"/>
      </right>
      <top style="thin">
        <color indexed="64"/>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indexed="64"/>
      </left>
      <right/>
      <top style="thin">
        <color indexed="64"/>
      </top>
      <bottom style="thin">
        <color indexed="64"/>
      </bottom>
      <diagonal/>
    </border>
    <border>
      <left style="thin">
        <color indexed="64"/>
      </left>
      <right/>
      <top style="thin">
        <color indexed="64"/>
      </top>
      <bottom style="medium">
        <color indexed="51"/>
      </bottom>
      <diagonal/>
    </border>
    <border>
      <left style="dotted">
        <color indexed="64"/>
      </left>
      <right style="dotted">
        <color indexed="64"/>
      </right>
      <top style="medium">
        <color indexed="5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52"/>
      </bottom>
      <diagonal/>
    </border>
    <border>
      <left style="dotted">
        <color indexed="62"/>
      </left>
      <right style="dotted">
        <color indexed="64"/>
      </right>
      <top style="medium">
        <color indexed="62"/>
      </top>
      <bottom style="hair">
        <color indexed="64"/>
      </bottom>
      <diagonal/>
    </border>
    <border>
      <left style="dotted">
        <color indexed="62"/>
      </left>
      <right style="dotted">
        <color indexed="64"/>
      </right>
      <top style="hair">
        <color indexed="64"/>
      </top>
      <bottom style="hair">
        <color indexed="64"/>
      </bottom>
      <diagonal/>
    </border>
    <border>
      <left style="dotted">
        <color indexed="62"/>
      </left>
      <right style="dotted">
        <color indexed="64"/>
      </right>
      <top style="hair">
        <color indexed="64"/>
      </top>
      <bottom style="medium">
        <color indexed="62"/>
      </bottom>
      <diagonal/>
    </border>
    <border>
      <left style="hair">
        <color indexed="64"/>
      </left>
      <right style="hair">
        <color indexed="64"/>
      </right>
      <top style="medium">
        <color indexed="5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5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ck">
        <color indexed="9"/>
      </right>
      <top/>
      <bottom/>
      <diagonal/>
    </border>
    <border>
      <left style="hair">
        <color indexed="64"/>
      </left>
      <right style="hair">
        <color indexed="64"/>
      </right>
      <top/>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right style="thin">
        <color indexed="64"/>
      </right>
      <top style="medium">
        <color indexed="51"/>
      </top>
      <bottom style="thin">
        <color indexed="64"/>
      </bottom>
      <diagonal/>
    </border>
    <border>
      <left style="thin">
        <color indexed="64"/>
      </left>
      <right/>
      <top/>
      <bottom/>
      <diagonal/>
    </border>
    <border>
      <left style="medium">
        <color indexed="60"/>
      </left>
      <right style="thin">
        <color indexed="64"/>
      </right>
      <top style="thin">
        <color indexed="64"/>
      </top>
      <bottom style="thin">
        <color indexed="64"/>
      </bottom>
      <diagonal/>
    </border>
    <border>
      <left style="medium">
        <color indexed="60"/>
      </left>
      <right style="thin">
        <color indexed="64"/>
      </right>
      <top style="thin">
        <color indexed="64"/>
      </top>
      <bottom style="medium">
        <color indexed="60"/>
      </bottom>
      <diagonal/>
    </border>
    <border>
      <left style="medium">
        <color indexed="60"/>
      </left>
      <right/>
      <top style="medium">
        <color indexed="60"/>
      </top>
      <bottom style="thin">
        <color indexed="64"/>
      </bottom>
      <diagonal/>
    </border>
    <border>
      <left style="thin">
        <color indexed="60"/>
      </left>
      <right style="thin">
        <color indexed="60"/>
      </right>
      <top style="medium">
        <color indexed="6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51"/>
      </right>
      <top style="thin">
        <color indexed="64"/>
      </top>
      <bottom style="thin">
        <color indexed="64"/>
      </bottom>
      <diagonal/>
    </border>
    <border>
      <left style="thin">
        <color indexed="64"/>
      </left>
      <right style="thin">
        <color indexed="64"/>
      </right>
      <top style="thin">
        <color indexed="64"/>
      </top>
      <bottom style="medium">
        <color indexed="51"/>
      </bottom>
      <diagonal/>
    </border>
    <border>
      <left style="medium">
        <color indexed="51"/>
      </left>
      <right style="medium">
        <color indexed="51"/>
      </right>
      <top style="medium">
        <color indexed="51"/>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30"/>
      </top>
      <bottom style="thin">
        <color indexed="30"/>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16"/>
      </bottom>
      <diagonal/>
    </border>
    <border>
      <left style="thin">
        <color indexed="64"/>
      </left>
      <right style="medium">
        <color indexed="16"/>
      </right>
      <top style="thin">
        <color indexed="64"/>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64"/>
      </left>
      <right style="thin">
        <color indexed="64"/>
      </right>
      <top style="thin">
        <color indexed="64"/>
      </top>
      <bottom style="medium">
        <color indexed="60"/>
      </bottom>
      <diagonal/>
    </border>
    <border>
      <left style="thin">
        <color indexed="16"/>
      </left>
      <right style="thin">
        <color indexed="16"/>
      </right>
      <top style="medium">
        <color indexed="51"/>
      </top>
      <bottom style="thin">
        <color indexed="64"/>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indexed="64"/>
      </left>
      <right style="thin">
        <color indexed="64"/>
      </right>
      <top/>
      <bottom/>
      <diagonal/>
    </border>
    <border>
      <left/>
      <right style="medium">
        <color indexed="60"/>
      </right>
      <top style="medium">
        <color indexed="60"/>
      </top>
      <bottom/>
      <diagonal/>
    </border>
    <border>
      <left/>
      <right style="medium">
        <color indexed="64"/>
      </right>
      <top style="thin">
        <color indexed="64"/>
      </top>
      <bottom style="thin">
        <color indexed="64"/>
      </bottom>
      <diagonal/>
    </border>
    <border>
      <left style="medium">
        <color indexed="60"/>
      </left>
      <right style="dotted">
        <color indexed="64"/>
      </right>
      <top style="medium">
        <color indexed="60"/>
      </top>
      <bottom style="hair">
        <color indexed="64"/>
      </bottom>
      <diagonal/>
    </border>
    <border>
      <left style="medium">
        <color indexed="60"/>
      </left>
      <right style="dotted">
        <color indexed="64"/>
      </right>
      <top style="hair">
        <color indexed="64"/>
      </top>
      <bottom style="hair">
        <color indexed="64"/>
      </bottom>
      <diagonal/>
    </border>
    <border>
      <left style="medium">
        <color indexed="60"/>
      </left>
      <right style="dotted">
        <color indexed="64"/>
      </right>
      <top style="hair">
        <color indexed="64"/>
      </top>
      <bottom style="medium">
        <color indexed="60"/>
      </bottom>
      <diagonal/>
    </border>
    <border>
      <left style="medium">
        <color indexed="62"/>
      </left>
      <right/>
      <top style="medium">
        <color indexed="62"/>
      </top>
      <bottom style="hair">
        <color indexed="64"/>
      </bottom>
      <diagonal/>
    </border>
    <border>
      <left style="medium">
        <color indexed="62"/>
      </left>
      <right/>
      <top style="hair">
        <color indexed="64"/>
      </top>
      <bottom style="hair">
        <color indexed="64"/>
      </bottom>
      <diagonal/>
    </border>
    <border>
      <left style="medium">
        <color indexed="62"/>
      </left>
      <right/>
      <top style="hair">
        <color indexed="64"/>
      </top>
      <bottom style="medium">
        <color indexed="62"/>
      </bottom>
      <diagonal/>
    </border>
    <border>
      <left style="medium">
        <color indexed="51"/>
      </left>
      <right style="hair">
        <color indexed="64"/>
      </right>
      <top style="medium">
        <color indexed="51"/>
      </top>
      <bottom style="hair">
        <color indexed="64"/>
      </bottom>
      <diagonal/>
    </border>
    <border>
      <left style="medium">
        <color indexed="51"/>
      </left>
      <right style="hair">
        <color indexed="64"/>
      </right>
      <top style="hair">
        <color indexed="64"/>
      </top>
      <bottom style="hair">
        <color indexed="64"/>
      </bottom>
      <diagonal/>
    </border>
    <border>
      <left style="medium">
        <color indexed="51"/>
      </left>
      <right/>
      <top/>
      <bottom style="hair">
        <color indexed="64"/>
      </bottom>
      <diagonal/>
    </border>
    <border>
      <left style="medium">
        <color indexed="51"/>
      </left>
      <right/>
      <top/>
      <bottom style="thin">
        <color indexed="64"/>
      </bottom>
      <diagonal/>
    </border>
    <border>
      <left/>
      <right/>
      <top/>
      <bottom style="thin">
        <color indexed="64"/>
      </bottom>
      <diagonal/>
    </border>
    <border>
      <left style="medium">
        <color indexed="51"/>
      </left>
      <right style="medium">
        <color indexed="5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51"/>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6"/>
      </left>
      <right style="thin">
        <color indexed="16"/>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0"/>
      </bottom>
      <diagonal/>
    </border>
    <border>
      <left style="thin">
        <color indexed="64"/>
      </left>
      <right style="medium">
        <color indexed="51"/>
      </right>
      <top style="thin">
        <color indexed="64"/>
      </top>
      <bottom style="medium">
        <color indexed="5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51"/>
      </left>
      <right style="thin">
        <color indexed="64"/>
      </right>
      <top style="thin">
        <color indexed="64"/>
      </top>
      <bottom style="thin">
        <color indexed="64"/>
      </bottom>
      <diagonal/>
    </border>
    <border>
      <left style="medium">
        <color indexed="51"/>
      </left>
      <right style="thin">
        <color indexed="64"/>
      </right>
      <top style="thin">
        <color indexed="64"/>
      </top>
      <bottom/>
      <diagonal/>
    </border>
    <border>
      <left style="medium">
        <color indexed="51"/>
      </left>
      <right style="thin">
        <color indexed="64"/>
      </right>
      <top/>
      <bottom style="thin">
        <color indexed="64"/>
      </bottom>
      <diagonal/>
    </border>
    <border>
      <left style="medium">
        <color indexed="51"/>
      </left>
      <right style="medium">
        <color indexed="39"/>
      </right>
      <top style="thin">
        <color indexed="64"/>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right/>
      <top style="medium">
        <color indexed="60"/>
      </top>
      <bottom/>
      <diagonal/>
    </border>
    <border>
      <left style="medium">
        <color indexed="51"/>
      </left>
      <right/>
      <top style="medium">
        <color indexed="51"/>
      </top>
      <bottom style="thin">
        <color indexed="64"/>
      </bottom>
      <diagonal/>
    </border>
    <border>
      <left/>
      <right/>
      <top style="medium">
        <color indexed="51"/>
      </top>
      <bottom style="thin">
        <color indexed="64"/>
      </bottom>
      <diagonal/>
    </border>
    <border>
      <left/>
      <right style="medium">
        <color indexed="51"/>
      </right>
      <top style="medium">
        <color indexed="5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51"/>
      </left>
      <right/>
      <top style="thin">
        <color indexed="64"/>
      </top>
      <bottom style="thin">
        <color indexed="64"/>
      </bottom>
      <diagonal/>
    </border>
    <border>
      <left/>
      <right style="medium">
        <color indexed="51"/>
      </right>
      <top style="thin">
        <color indexed="64"/>
      </top>
      <bottom style="thin">
        <color indexed="64"/>
      </bottom>
      <diagonal/>
    </border>
    <border>
      <left style="medium">
        <color indexed="51"/>
      </left>
      <right/>
      <top style="thin">
        <color indexed="64"/>
      </top>
      <bottom style="medium">
        <color indexed="51"/>
      </bottom>
      <diagonal/>
    </border>
    <border>
      <left/>
      <right/>
      <top style="thin">
        <color indexed="64"/>
      </top>
      <bottom style="medium">
        <color indexed="51"/>
      </bottom>
      <diagonal/>
    </border>
    <border>
      <left/>
      <right style="medium">
        <color indexed="51"/>
      </right>
      <top style="thin">
        <color indexed="64"/>
      </top>
      <bottom style="medium">
        <color indexed="51"/>
      </bottom>
      <diagonal/>
    </border>
    <border>
      <left style="medium">
        <color indexed="51"/>
      </left>
      <right/>
      <top style="thin">
        <color indexed="64"/>
      </top>
      <bottom/>
      <diagonal/>
    </border>
    <border>
      <left/>
      <right style="medium">
        <color indexed="51"/>
      </right>
      <top style="thin">
        <color indexed="64"/>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51"/>
      </left>
      <right style="medium">
        <color indexed="51"/>
      </right>
      <top style="thin">
        <color indexed="64"/>
      </top>
      <bottom style="thin">
        <color indexed="64"/>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16"/>
      </left>
      <right/>
      <top style="medium">
        <color indexed="16"/>
      </top>
      <bottom style="thin">
        <color indexed="64"/>
      </bottom>
      <diagonal/>
    </border>
    <border>
      <left/>
      <right/>
      <top style="medium">
        <color indexed="16"/>
      </top>
      <bottom style="thin">
        <color indexed="64"/>
      </bottom>
      <diagonal/>
    </border>
    <border>
      <left/>
      <right style="medium">
        <color indexed="16"/>
      </right>
      <top style="medium">
        <color indexed="16"/>
      </top>
      <bottom style="thin">
        <color indexed="64"/>
      </bottom>
      <diagonal/>
    </border>
    <border>
      <left style="medium">
        <color indexed="48"/>
      </left>
      <right style="thin">
        <color indexed="64"/>
      </right>
      <top style="medium">
        <color indexed="48"/>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9"/>
      </left>
      <right/>
      <top/>
      <bottom/>
      <diagonal/>
    </border>
    <border>
      <left style="medium">
        <color indexed="60"/>
      </left>
      <right/>
      <top/>
      <bottom style="hair">
        <color indexed="64"/>
      </bottom>
      <diagonal/>
    </border>
    <border>
      <left/>
      <right/>
      <top/>
      <bottom style="hair">
        <color indexed="64"/>
      </bottom>
      <diagonal/>
    </border>
    <border>
      <left/>
      <right style="medium">
        <color indexed="60"/>
      </right>
      <top/>
      <bottom style="hair">
        <color indexed="64"/>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indexed="64"/>
      </top>
      <bottom style="hair">
        <color indexed="64"/>
      </bottom>
      <diagonal/>
    </border>
    <border>
      <left/>
      <right/>
      <top style="hair">
        <color indexed="64"/>
      </top>
      <bottom style="hair">
        <color indexed="64"/>
      </bottom>
      <diagonal/>
    </border>
    <border>
      <left/>
      <right style="medium">
        <color indexed="60"/>
      </right>
      <top style="hair">
        <color indexed="64"/>
      </top>
      <bottom style="hair">
        <color indexed="64"/>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style="medium">
        <color indexed="62"/>
      </right>
      <top style="hair">
        <color indexed="23"/>
      </top>
      <bottom style="hair">
        <color indexed="23"/>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hair">
        <color indexed="64"/>
      </left>
      <right/>
      <top style="hair">
        <color indexed="64"/>
      </top>
      <bottom style="hair">
        <color indexed="64"/>
      </bottom>
      <diagonal/>
    </border>
    <border>
      <left/>
      <right style="medium">
        <color indexed="51"/>
      </right>
      <top style="hair">
        <color indexed="64"/>
      </top>
      <bottom style="hair">
        <color indexed="64"/>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indexed="64"/>
      </left>
      <right/>
      <top style="medium">
        <color indexed="51"/>
      </top>
      <bottom style="hair">
        <color indexed="64"/>
      </bottom>
      <diagonal/>
    </border>
    <border>
      <left/>
      <right/>
      <top style="medium">
        <color indexed="51"/>
      </top>
      <bottom style="hair">
        <color indexed="64"/>
      </bottom>
      <diagonal/>
    </border>
    <border>
      <left/>
      <right style="medium">
        <color indexed="51"/>
      </right>
      <top style="medium">
        <color indexed="51"/>
      </top>
      <bottom style="hair">
        <color indexed="64"/>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57"/>
      </top>
      <bottom/>
      <diagonal/>
    </border>
    <border>
      <left/>
      <right/>
      <top style="medium">
        <color indexed="57"/>
      </top>
      <bottom/>
      <diagonal/>
    </border>
    <border>
      <left/>
      <right style="medium">
        <color indexed="64"/>
      </right>
      <top style="medium">
        <color indexed="57"/>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57"/>
      </left>
      <right style="hair">
        <color indexed="57"/>
      </right>
      <top style="medium">
        <color indexed="57"/>
      </top>
      <bottom style="medium">
        <color indexed="57"/>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hair">
        <color indexed="64"/>
      </left>
      <right style="medium">
        <color indexed="64"/>
      </right>
      <top/>
      <bottom style="hair">
        <color indexed="64"/>
      </bottom>
      <diagonal/>
    </border>
    <border>
      <left style="hair">
        <color indexed="57"/>
      </left>
      <right style="medium">
        <color indexed="57"/>
      </right>
      <top style="medium">
        <color indexed="57"/>
      </top>
      <bottom style="medium">
        <color indexed="57"/>
      </bottom>
      <diagonal/>
    </border>
  </borders>
  <cellStyleXfs count="6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7" fillId="16" borderId="0" applyNumberFormat="0" applyBorder="0" applyAlignment="0" applyProtection="0"/>
    <xf numFmtId="0" fontId="11" fillId="2" borderId="1" applyNumberFormat="0" applyAlignment="0" applyProtection="0"/>
    <xf numFmtId="0" fontId="13" fillId="17" borderId="2" applyNumberFormat="0" applyAlignment="0" applyProtection="0"/>
    <xf numFmtId="43" fontId="5" fillId="0" borderId="0" applyFont="0" applyFill="0" applyBorder="0" applyAlignment="0" applyProtection="0"/>
    <xf numFmtId="169" fontId="4" fillId="0" borderId="0" applyFont="0" applyFill="0" applyBorder="0" applyAlignment="0" applyProtection="0"/>
    <xf numFmtId="0" fontId="15" fillId="0" borderId="0" applyNumberFormat="0" applyFill="0" applyBorder="0" applyAlignment="0" applyProtection="0"/>
    <xf numFmtId="0" fontId="6" fillId="18"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9" fillId="3" borderId="1" applyNumberFormat="0" applyAlignment="0" applyProtection="0"/>
    <xf numFmtId="0" fontId="12" fillId="0" borderId="6" applyNumberFormat="0" applyFill="0" applyAlignment="0" applyProtection="0"/>
    <xf numFmtId="43" fontId="4" fillId="0" borderId="0" applyFill="0" applyBorder="0" applyAlignment="0" applyProtection="0"/>
    <xf numFmtId="0" fontId="4" fillId="0" borderId="0"/>
    <xf numFmtId="43" fontId="1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xf numFmtId="43" fontId="3" fillId="0" borderId="0"/>
    <xf numFmtId="43" fontId="133" fillId="0" borderId="0"/>
    <xf numFmtId="43" fontId="133" fillId="0" borderId="0"/>
    <xf numFmtId="43" fontId="133" fillId="0" borderId="0"/>
    <xf numFmtId="43" fontId="133" fillId="0" borderId="0"/>
    <xf numFmtId="0" fontId="69" fillId="0" borderId="0"/>
    <xf numFmtId="0" fontId="4" fillId="4" borderId="7" applyNumberFormat="0" applyFont="0" applyAlignment="0" applyProtection="0"/>
    <xf numFmtId="0" fontId="10" fillId="2" borderId="8" applyNumberFormat="0" applyAlignment="0" applyProtection="0"/>
    <xf numFmtId="9" fontId="5" fillId="0" borderId="0" applyFont="0" applyFill="0" applyBorder="0" applyAlignment="0" applyProtection="0"/>
    <xf numFmtId="0" fontId="44" fillId="0" borderId="0" applyNumberFormat="0" applyFill="0" applyBorder="0" applyAlignment="0" applyProtection="0"/>
    <xf numFmtId="43" fontId="133" fillId="0" borderId="9" applyNumberFormat="0" applyFill="0" applyAlignment="0" applyProtection="0"/>
    <xf numFmtId="43" fontId="3" fillId="0" borderId="9" applyNumberFormat="0" applyFill="0" applyAlignment="0" applyProtection="0"/>
    <xf numFmtId="43" fontId="3" fillId="0" borderId="9" applyNumberFormat="0" applyFill="0" applyAlignment="0" applyProtection="0"/>
    <xf numFmtId="43" fontId="133" fillId="0" borderId="9" applyNumberFormat="0" applyFill="0" applyAlignment="0" applyProtection="0"/>
    <xf numFmtId="0" fontId="78" fillId="0" borderId="0" applyNumberFormat="0" applyFill="0" applyBorder="0" applyAlignment="0" applyProtection="0"/>
  </cellStyleXfs>
  <cellXfs count="908">
    <xf numFmtId="0" fontId="0" fillId="0" borderId="0" xfId="0"/>
    <xf numFmtId="43" fontId="18" fillId="0" borderId="0" xfId="40" applyFont="1" applyFill="1" applyAlignment="1">
      <alignment vertical="center"/>
    </xf>
    <xf numFmtId="0" fontId="0" fillId="0" borderId="0" xfId="0" applyBorder="1" applyProtection="1"/>
    <xf numFmtId="0" fontId="0" fillId="0" borderId="0" xfId="0" applyProtection="1"/>
    <xf numFmtId="43" fontId="24" fillId="0" borderId="0" xfId="40" applyFont="1" applyFill="1" applyAlignment="1" applyProtection="1">
      <alignment vertical="center"/>
    </xf>
    <xf numFmtId="0" fontId="23" fillId="0" borderId="0" xfId="0" applyFont="1" applyProtection="1"/>
    <xf numFmtId="43" fontId="21" fillId="0" borderId="0" xfId="51" applyFont="1" applyFill="1" applyAlignment="1" applyProtection="1"/>
    <xf numFmtId="43" fontId="21" fillId="0" borderId="0" xfId="51" applyFont="1" applyFill="1" applyAlignment="1" applyProtection="1">
      <alignment horizontal="center"/>
    </xf>
    <xf numFmtId="43" fontId="21" fillId="0" borderId="0" xfId="51" applyFont="1" applyFill="1" applyAlignment="1" applyProtection="1">
      <alignment horizontal="right"/>
    </xf>
    <xf numFmtId="43" fontId="21" fillId="0" borderId="0" xfId="51" applyFont="1" applyFill="1" applyBorder="1" applyAlignment="1" applyProtection="1">
      <alignment horizontal="center"/>
    </xf>
    <xf numFmtId="43" fontId="133" fillId="0" borderId="0" xfId="50" applyProtection="1"/>
    <xf numFmtId="43" fontId="17" fillId="0" borderId="0" xfId="50" applyFont="1" applyProtection="1"/>
    <xf numFmtId="0" fontId="20" fillId="0" borderId="0" xfId="50" applyNumberFormat="1" applyFont="1" applyBorder="1" applyProtection="1"/>
    <xf numFmtId="43" fontId="133" fillId="0" borderId="0" xfId="52" applyProtection="1"/>
    <xf numFmtId="43" fontId="133" fillId="0" borderId="0" xfId="52" applyFill="1" applyBorder="1" applyAlignment="1" applyProtection="1">
      <alignment horizontal="left"/>
    </xf>
    <xf numFmtId="0" fontId="0" fillId="0" borderId="0" xfId="0" applyFill="1" applyBorder="1" applyProtection="1"/>
    <xf numFmtId="43" fontId="133" fillId="0" borderId="0" xfId="52" applyFill="1" applyBorder="1" applyProtection="1"/>
    <xf numFmtId="0" fontId="17" fillId="0" borderId="0" xfId="0" applyFont="1" applyProtection="1"/>
    <xf numFmtId="43" fontId="17" fillId="0" borderId="0" xfId="52" applyFont="1" applyProtection="1"/>
    <xf numFmtId="0" fontId="0" fillId="0" borderId="0" xfId="0" applyBorder="1"/>
    <xf numFmtId="0" fontId="0" fillId="0" borderId="0" xfId="0" applyFill="1" applyBorder="1"/>
    <xf numFmtId="0" fontId="36" fillId="0" borderId="0" xfId="0" applyFont="1"/>
    <xf numFmtId="15" fontId="31" fillId="0" borderId="0" xfId="0" applyNumberFormat="1" applyFont="1" applyFill="1" applyBorder="1" applyAlignment="1" applyProtection="1">
      <alignment horizontal="center" vertical="center" wrapText="1"/>
      <protection locked="0"/>
    </xf>
    <xf numFmtId="43" fontId="30" fillId="0" borderId="0" xfId="0" applyNumberFormat="1" applyFont="1"/>
    <xf numFmtId="43" fontId="30" fillId="0" borderId="0" xfId="0" applyNumberFormat="1" applyFont="1" applyAlignment="1">
      <alignment horizontal="right"/>
    </xf>
    <xf numFmtId="165" fontId="30" fillId="0" borderId="0" xfId="28" applyNumberFormat="1" applyFont="1" applyAlignment="1">
      <alignment horizontal="left"/>
    </xf>
    <xf numFmtId="43" fontId="18" fillId="0" borderId="0" xfId="49" applyFont="1" applyFill="1" applyAlignment="1">
      <alignment vertical="center"/>
    </xf>
    <xf numFmtId="0" fontId="0" fillId="0" borderId="10" xfId="0" applyBorder="1" applyAlignment="1">
      <alignment horizontal="center"/>
    </xf>
    <xf numFmtId="0" fontId="16" fillId="0" borderId="0" xfId="0" applyFont="1" applyBorder="1" applyAlignment="1">
      <alignment horizontal="center"/>
    </xf>
    <xf numFmtId="0" fontId="3" fillId="0" borderId="0" xfId="0" applyFont="1" applyBorder="1" applyAlignment="1"/>
    <xf numFmtId="0" fontId="3" fillId="0" borderId="0" xfId="0" applyFont="1" applyFill="1" applyBorder="1" applyAlignment="1"/>
    <xf numFmtId="0" fontId="45" fillId="0" borderId="0" xfId="0" applyFont="1"/>
    <xf numFmtId="0" fontId="45" fillId="0" borderId="0" xfId="0" applyFont="1" applyAlignment="1">
      <alignment horizontal="right"/>
    </xf>
    <xf numFmtId="0" fontId="45" fillId="0" borderId="0" xfId="0" applyFont="1" applyBorder="1"/>
    <xf numFmtId="0" fontId="48" fillId="0" borderId="0" xfId="0" applyFont="1"/>
    <xf numFmtId="0" fontId="45" fillId="0" borderId="0" xfId="0" applyNumberFormat="1" applyFont="1" applyBorder="1"/>
    <xf numFmtId="0" fontId="0" fillId="0" borderId="0" xfId="0" applyFill="1"/>
    <xf numFmtId="10" fontId="8" fillId="0" borderId="0" xfId="57" applyNumberFormat="1" applyFont="1" applyFill="1" applyBorder="1" applyAlignment="1">
      <alignment horizontal="center"/>
    </xf>
    <xf numFmtId="10" fontId="8" fillId="0" borderId="0" xfId="57" applyNumberFormat="1" applyFont="1" applyFill="1" applyBorder="1" applyAlignment="1" applyProtection="1">
      <alignment horizontal="center"/>
      <protection locked="0"/>
    </xf>
    <xf numFmtId="43" fontId="30" fillId="0" borderId="0" xfId="0" applyNumberFormat="1" applyFont="1" applyFill="1" applyBorder="1" applyAlignment="1"/>
    <xf numFmtId="43" fontId="133" fillId="0" borderId="0" xfId="62" applyFill="1" applyBorder="1" applyAlignment="1" applyProtection="1">
      <alignment vertical="center"/>
      <protection locked="0"/>
    </xf>
    <xf numFmtId="164" fontId="34" fillId="0" borderId="0" xfId="0" applyNumberFormat="1" applyFont="1" applyFill="1" applyBorder="1" applyAlignment="1">
      <alignment horizontal="center"/>
    </xf>
    <xf numFmtId="0" fontId="28" fillId="0" borderId="0" xfId="0" applyFont="1" applyFill="1" applyBorder="1" applyAlignment="1">
      <alignment horizontal="centerContinuous"/>
    </xf>
    <xf numFmtId="0" fontId="0" fillId="0" borderId="0" xfId="0" applyFill="1" applyBorder="1" applyAlignment="1">
      <alignment horizontal="centerContinuous"/>
    </xf>
    <xf numFmtId="43" fontId="41" fillId="0" borderId="0" xfId="62"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3" fillId="0" borderId="0" xfId="59" applyNumberFormat="1" applyFill="1" applyBorder="1" applyAlignment="1" applyProtection="1">
      <alignment horizontal="center"/>
      <protection locked="0"/>
    </xf>
    <xf numFmtId="0" fontId="17" fillId="0" borderId="0" xfId="0" applyFont="1" applyFill="1" applyBorder="1" applyAlignment="1" applyProtection="1">
      <alignment horizontal="center"/>
    </xf>
    <xf numFmtId="0" fontId="25" fillId="0" borderId="0" xfId="0" applyFont="1" applyFill="1" applyAlignment="1" applyProtection="1"/>
    <xf numFmtId="0" fontId="17" fillId="0" borderId="0" xfId="0" applyFont="1" applyAlignment="1" applyProtection="1">
      <alignment horizontal="left" indent="1"/>
    </xf>
    <xf numFmtId="0" fontId="20" fillId="0" borderId="0" xfId="0" applyFont="1" applyAlignment="1" applyProtection="1">
      <alignment horizontal="left" indent="1"/>
    </xf>
    <xf numFmtId="0" fontId="17" fillId="0" borderId="0" xfId="0" applyFont="1" applyFill="1" applyBorder="1" applyProtection="1"/>
    <xf numFmtId="43" fontId="71" fillId="0" borderId="0" xfId="50" applyFont="1" applyProtection="1"/>
    <xf numFmtId="43" fontId="71" fillId="0" borderId="0" xfId="52" applyFont="1" applyProtection="1"/>
    <xf numFmtId="0" fontId="71" fillId="0" borderId="10" xfId="0" applyFont="1" applyFill="1" applyBorder="1" applyAlignment="1" applyProtection="1">
      <alignment horizontal="center"/>
    </xf>
    <xf numFmtId="0" fontId="71" fillId="0" borderId="10" xfId="0" applyFont="1" applyFill="1" applyBorder="1" applyProtection="1"/>
    <xf numFmtId="43" fontId="71" fillId="0" borderId="10" xfId="52" applyFont="1" applyBorder="1" applyProtection="1"/>
    <xf numFmtId="0" fontId="72" fillId="0" borderId="10" xfId="0" applyFont="1" applyBorder="1" applyAlignment="1" applyProtection="1">
      <alignment horizontal="left" indent="1"/>
    </xf>
    <xf numFmtId="0" fontId="73" fillId="0" borderId="10" xfId="0" applyFont="1" applyBorder="1"/>
    <xf numFmtId="0" fontId="74" fillId="19" borderId="10" xfId="0" applyFont="1" applyFill="1" applyBorder="1" applyAlignment="1" applyProtection="1">
      <alignment horizontal="center"/>
    </xf>
    <xf numFmtId="0" fontId="74" fillId="19" borderId="10" xfId="0" applyFont="1" applyFill="1" applyBorder="1" applyAlignment="1">
      <alignment horizontal="center"/>
    </xf>
    <xf numFmtId="0" fontId="23" fillId="0" borderId="0" xfId="0" applyFont="1"/>
    <xf numFmtId="3" fontId="17" fillId="20" borderId="11" xfId="0" applyNumberFormat="1" applyFont="1" applyFill="1" applyBorder="1" applyAlignment="1">
      <alignment horizontal="right"/>
    </xf>
    <xf numFmtId="3" fontId="17" fillId="20" borderId="11" xfId="28" applyNumberFormat="1" applyFont="1" applyFill="1" applyBorder="1"/>
    <xf numFmtId="9" fontId="17" fillId="20" borderId="11" xfId="57" applyFont="1" applyFill="1" applyBorder="1"/>
    <xf numFmtId="9" fontId="17" fillId="20" borderId="11" xfId="57" applyNumberFormat="1" applyFont="1" applyFill="1" applyBorder="1"/>
    <xf numFmtId="0" fontId="17" fillId="20" borderId="11" xfId="0" applyFont="1" applyFill="1" applyBorder="1"/>
    <xf numFmtId="9" fontId="17" fillId="20" borderId="11" xfId="57" applyFont="1" applyFill="1" applyBorder="1" applyAlignment="1">
      <alignment horizontal="center"/>
    </xf>
    <xf numFmtId="0" fontId="17" fillId="0" borderId="0" xfId="0" applyFont="1"/>
    <xf numFmtId="0" fontId="35" fillId="0" borderId="0" xfId="0" applyFont="1" applyAlignment="1">
      <alignment horizontal="center"/>
    </xf>
    <xf numFmtId="43" fontId="63" fillId="0" borderId="0" xfId="49" applyFont="1" applyFill="1" applyAlignment="1">
      <alignment vertical="center"/>
    </xf>
    <xf numFmtId="0" fontId="16" fillId="0" borderId="0" xfId="0" applyFont="1"/>
    <xf numFmtId="0" fontId="48" fillId="0" borderId="0" xfId="0" applyFont="1" applyFill="1"/>
    <xf numFmtId="0" fontId="81" fillId="19" borderId="12" xfId="0" applyFont="1" applyFill="1" applyBorder="1" applyAlignment="1">
      <alignment vertical="center"/>
    </xf>
    <xf numFmtId="0" fontId="79" fillId="0" borderId="0" xfId="54" applyNumberFormat="1" applyFont="1" applyFill="1" applyBorder="1" applyAlignment="1">
      <alignment horizontal="center" vertical="center" wrapText="1"/>
    </xf>
    <xf numFmtId="0" fontId="79" fillId="21" borderId="13" xfId="54"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3" fillId="0" borderId="0" xfId="0" applyNumberFormat="1" applyFont="1" applyFill="1" applyBorder="1" applyAlignment="1">
      <alignment horizontal="center"/>
    </xf>
    <xf numFmtId="1" fontId="84" fillId="20" borderId="0" xfId="0" applyNumberFormat="1" applyFont="1" applyFill="1" applyBorder="1" applyAlignment="1">
      <alignment horizontal="center"/>
    </xf>
    <xf numFmtId="0" fontId="84" fillId="0" borderId="0" xfId="0" applyFont="1" applyFill="1" applyBorder="1" applyAlignment="1" applyProtection="1">
      <alignment horizontal="left"/>
    </xf>
    <xf numFmtId="0" fontId="85" fillId="0" borderId="0" xfId="0" applyFont="1"/>
    <xf numFmtId="43" fontId="41" fillId="0" borderId="0" xfId="62"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3" fillId="0" borderId="14" xfId="62" applyFont="1" applyBorder="1" applyAlignment="1" applyProtection="1"/>
    <xf numFmtId="43" fontId="133" fillId="0" borderId="14" xfId="62" applyFill="1" applyBorder="1" applyAlignment="1" applyProtection="1">
      <alignment vertical="center"/>
    </xf>
    <xf numFmtId="43" fontId="5" fillId="0" borderId="14" xfId="62" applyFont="1" applyFill="1" applyBorder="1" applyAlignment="1" applyProtection="1">
      <alignment vertical="center"/>
    </xf>
    <xf numFmtId="43" fontId="33" fillId="0" borderId="0" xfId="62" applyFont="1" applyBorder="1" applyAlignment="1" applyProtection="1"/>
    <xf numFmtId="43" fontId="133" fillId="0" borderId="0" xfId="62" applyFill="1" applyBorder="1" applyAlignment="1" applyProtection="1">
      <alignment vertical="center"/>
    </xf>
    <xf numFmtId="43" fontId="5" fillId="0" borderId="0" xfId="62" applyFont="1" applyFill="1" applyBorder="1" applyAlignment="1" applyProtection="1">
      <alignment vertical="center"/>
    </xf>
    <xf numFmtId="0" fontId="34" fillId="0" borderId="15" xfId="0" applyFont="1" applyBorder="1" applyAlignment="1" applyProtection="1">
      <alignment horizontal="center"/>
    </xf>
    <xf numFmtId="15" fontId="34" fillId="0" borderId="16" xfId="0" applyNumberFormat="1" applyFont="1" applyBorder="1" applyAlignment="1" applyProtection="1">
      <alignment horizontal="center"/>
    </xf>
    <xf numFmtId="0" fontId="34" fillId="0" borderId="17" xfId="0" applyFont="1" applyBorder="1" applyAlignment="1" applyProtection="1">
      <alignment horizontal="center"/>
    </xf>
    <xf numFmtId="165" fontId="17" fillId="0" borderId="0" xfId="0" applyNumberFormat="1" applyFont="1" applyFill="1" applyBorder="1" applyAlignment="1" applyProtection="1"/>
    <xf numFmtId="0" fontId="8" fillId="0" borderId="0" xfId="0" applyFont="1" applyFill="1" applyBorder="1" applyAlignment="1" applyProtection="1">
      <alignment horizontal="centerContinuous"/>
    </xf>
    <xf numFmtId="10" fontId="8" fillId="0" borderId="0" xfId="57" applyNumberFormat="1" applyFont="1" applyFill="1" applyBorder="1" applyAlignment="1" applyProtection="1">
      <alignment horizontal="center"/>
    </xf>
    <xf numFmtId="0" fontId="8" fillId="0" borderId="0" xfId="0" applyFont="1" applyFill="1" applyBorder="1" applyAlignment="1" applyProtection="1"/>
    <xf numFmtId="0" fontId="28" fillId="0" borderId="0" xfId="0" applyFont="1" applyFill="1" applyBorder="1" applyAlignment="1" applyProtection="1">
      <alignment horizontal="centerContinuous" wrapText="1"/>
    </xf>
    <xf numFmtId="0" fontId="0" fillId="0" borderId="0" xfId="0" applyFill="1" applyBorder="1" applyAlignment="1" applyProtection="1">
      <alignment horizontal="centerContinuous"/>
    </xf>
    <xf numFmtId="15" fontId="28" fillId="0" borderId="18" xfId="0" applyNumberFormat="1" applyFont="1" applyFill="1" applyBorder="1" applyAlignment="1" applyProtection="1"/>
    <xf numFmtId="0" fontId="28" fillId="0" borderId="18" xfId="0" applyFont="1" applyFill="1" applyBorder="1" applyProtection="1"/>
    <xf numFmtId="0" fontId="28" fillId="0" borderId="19" xfId="0" applyFont="1" applyFill="1" applyBorder="1" applyProtection="1"/>
    <xf numFmtId="43" fontId="40" fillId="0" borderId="20" xfId="62" applyFont="1" applyBorder="1" applyAlignment="1" applyProtection="1"/>
    <xf numFmtId="43" fontId="41" fillId="0" borderId="20" xfId="62" applyFont="1" applyFill="1" applyBorder="1" applyAlignment="1" applyProtection="1">
      <alignment vertical="center"/>
    </xf>
    <xf numFmtId="43" fontId="41" fillId="0" borderId="20" xfId="62" applyFont="1" applyFill="1" applyBorder="1" applyAlignment="1" applyProtection="1">
      <alignment horizontal="center" vertical="center"/>
    </xf>
    <xf numFmtId="43" fontId="41" fillId="0" borderId="0" xfId="62" applyFont="1" applyFill="1" applyBorder="1" applyAlignment="1" applyProtection="1">
      <alignment vertical="center"/>
    </xf>
    <xf numFmtId="43" fontId="40" fillId="0" borderId="0" xfId="62" applyFont="1" applyBorder="1" applyAlignment="1" applyProtection="1"/>
    <xf numFmtId="43" fontId="42" fillId="0" borderId="0" xfId="62" applyFont="1" applyFill="1" applyBorder="1" applyAlignment="1" applyProtection="1">
      <alignment vertical="center"/>
    </xf>
    <xf numFmtId="0" fontId="16" fillId="0" borderId="0" xfId="0" applyFont="1" applyBorder="1" applyAlignment="1" applyProtection="1">
      <alignment horizontal="center"/>
    </xf>
    <xf numFmtId="0" fontId="0" fillId="0" borderId="21" xfId="0" applyBorder="1" applyAlignment="1" applyProtection="1">
      <alignment horizontal="center"/>
    </xf>
    <xf numFmtId="0" fontId="16" fillId="0" borderId="21" xfId="0" applyFont="1" applyBorder="1" applyAlignment="1" applyProtection="1">
      <alignment horizontal="center"/>
    </xf>
    <xf numFmtId="0" fontId="16" fillId="0" borderId="21" xfId="0" applyFont="1" applyBorder="1" applyAlignment="1" applyProtection="1">
      <alignment horizontal="center" wrapText="1"/>
    </xf>
    <xf numFmtId="0" fontId="16" fillId="0" borderId="22" xfId="0" applyFont="1" applyBorder="1" applyAlignment="1" applyProtection="1">
      <alignment horizontal="center"/>
    </xf>
    <xf numFmtId="0" fontId="16" fillId="0" borderId="23" xfId="0" applyFont="1" applyBorder="1" applyAlignment="1" applyProtection="1">
      <alignment horizontal="center"/>
    </xf>
    <xf numFmtId="1" fontId="23" fillId="20" borderId="24" xfId="0" applyNumberFormat="1" applyFont="1" applyFill="1" applyBorder="1" applyAlignment="1" applyProtection="1">
      <alignment horizontal="center"/>
    </xf>
    <xf numFmtId="0" fontId="16" fillId="0" borderId="25" xfId="0" applyFont="1" applyBorder="1" applyAlignment="1" applyProtection="1">
      <alignment horizontal="center"/>
    </xf>
    <xf numFmtId="1" fontId="23"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4" fillId="0" borderId="21" xfId="0" applyFont="1" applyBorder="1" applyAlignment="1" applyProtection="1">
      <alignment horizontal="center"/>
    </xf>
    <xf numFmtId="0" fontId="34" fillId="0" borderId="22" xfId="0" applyFont="1" applyBorder="1" applyAlignment="1" applyProtection="1">
      <alignment horizontal="center"/>
    </xf>
    <xf numFmtId="0" fontId="0" fillId="0" borderId="0" xfId="0" applyFill="1" applyBorder="1" applyAlignment="1" applyProtection="1">
      <alignment horizontal="center" wrapText="1"/>
    </xf>
    <xf numFmtId="43" fontId="96" fillId="0" borderId="0" xfId="28" applyFont="1" applyFill="1" applyBorder="1" applyProtection="1"/>
    <xf numFmtId="43" fontId="0" fillId="0" borderId="0" xfId="0" applyNumberFormat="1" applyFill="1" applyBorder="1" applyProtection="1"/>
    <xf numFmtId="43" fontId="70" fillId="0" borderId="28" xfId="62" applyFont="1" applyFill="1" applyBorder="1" applyAlignment="1" applyProtection="1"/>
    <xf numFmtId="43" fontId="41" fillId="0" borderId="28" xfId="62" applyFont="1" applyFill="1" applyBorder="1" applyAlignment="1" applyProtection="1">
      <alignment vertical="center"/>
    </xf>
    <xf numFmtId="0" fontId="69" fillId="0" borderId="29" xfId="0" applyFont="1" applyFill="1" applyBorder="1" applyProtection="1"/>
    <xf numFmtId="0" fontId="69" fillId="0" borderId="30" xfId="0" applyFont="1" applyFill="1" applyBorder="1" applyProtection="1"/>
    <xf numFmtId="43" fontId="30" fillId="0" borderId="0" xfId="0" applyNumberFormat="1" applyFont="1" applyAlignment="1" applyProtection="1">
      <alignment horizontal="right"/>
    </xf>
    <xf numFmtId="165" fontId="30" fillId="0" borderId="0" xfId="28" applyNumberFormat="1" applyFont="1" applyAlignment="1" applyProtection="1">
      <alignment horizontal="left"/>
    </xf>
    <xf numFmtId="15" fontId="30" fillId="0" borderId="0" xfId="0" applyNumberFormat="1" applyFont="1" applyAlignment="1" applyProtection="1">
      <alignment horizontal="left"/>
    </xf>
    <xf numFmtId="15" fontId="30" fillId="0" borderId="0" xfId="0" applyNumberFormat="1" applyFont="1" applyAlignment="1" applyProtection="1">
      <alignment horizontal="right"/>
    </xf>
    <xf numFmtId="43" fontId="30" fillId="0" borderId="0" xfId="0" applyNumberFormat="1" applyFont="1" applyProtection="1"/>
    <xf numFmtId="43" fontId="30" fillId="0" borderId="0" xfId="0" applyNumberFormat="1" applyFont="1" applyBorder="1" applyProtection="1"/>
    <xf numFmtId="43" fontId="30" fillId="0" borderId="0" xfId="0" applyNumberFormat="1" applyFont="1" applyBorder="1" applyAlignment="1" applyProtection="1">
      <alignment horizontal="right"/>
    </xf>
    <xf numFmtId="165" fontId="30" fillId="0" borderId="0" xfId="28" applyNumberFormat="1" applyFont="1" applyBorder="1" applyAlignment="1" applyProtection="1">
      <alignment horizontal="left"/>
    </xf>
    <xf numFmtId="0" fontId="21" fillId="0" borderId="0" xfId="0" applyFont="1" applyBorder="1" applyAlignment="1" applyProtection="1">
      <alignment horizontal="center"/>
    </xf>
    <xf numFmtId="0" fontId="21" fillId="0" borderId="0" xfId="0" applyFont="1" applyAlignment="1" applyProtection="1">
      <alignment horizontal="center"/>
    </xf>
    <xf numFmtId="0" fontId="36" fillId="0" borderId="0" xfId="0" applyFont="1" applyBorder="1" applyProtection="1"/>
    <xf numFmtId="0" fontId="36" fillId="0" borderId="10" xfId="0" applyFont="1" applyBorder="1" applyAlignment="1" applyProtection="1">
      <alignment horizontal="center" vertical="center" wrapText="1"/>
    </xf>
    <xf numFmtId="3" fontId="30" fillId="0" borderId="10" xfId="0" applyNumberFormat="1" applyFont="1" applyBorder="1" applyAlignment="1" applyProtection="1">
      <alignment vertical="center" wrapText="1"/>
    </xf>
    <xf numFmtId="15" fontId="28" fillId="0" borderId="0" xfId="0" applyNumberFormat="1" applyFont="1" applyFill="1" applyBorder="1" applyAlignment="1" applyProtection="1"/>
    <xf numFmtId="15" fontId="28" fillId="0" borderId="0" xfId="0" applyNumberFormat="1" applyFont="1" applyFill="1" applyBorder="1" applyAlignment="1" applyProtection="1">
      <alignment horizontal="center" wrapText="1"/>
    </xf>
    <xf numFmtId="0" fontId="28" fillId="0" borderId="0" xfId="0" applyFont="1" applyFill="1" applyBorder="1" applyProtection="1"/>
    <xf numFmtId="0" fontId="0" fillId="0" borderId="0" xfId="0" applyFill="1" applyBorder="1" applyAlignment="1" applyProtection="1">
      <alignment horizontal="center"/>
    </xf>
    <xf numFmtId="0" fontId="28" fillId="0" borderId="0" xfId="0" applyFont="1" applyFill="1" applyBorder="1" applyAlignment="1" applyProtection="1"/>
    <xf numFmtId="0" fontId="0" fillId="0" borderId="22" xfId="0" applyBorder="1" applyAlignment="1" applyProtection="1">
      <alignment horizontal="center" wrapText="1"/>
    </xf>
    <xf numFmtId="0" fontId="45" fillId="0" borderId="0" xfId="0" applyFont="1" applyProtection="1"/>
    <xf numFmtId="0" fontId="45" fillId="0" borderId="0" xfId="0" applyFont="1" applyAlignment="1" applyProtection="1">
      <alignment horizontal="right"/>
    </xf>
    <xf numFmtId="0" fontId="45" fillId="0" borderId="0" xfId="0" applyFont="1" applyBorder="1" applyProtection="1"/>
    <xf numFmtId="0" fontId="47" fillId="0" borderId="0" xfId="0" applyFont="1" applyBorder="1" applyAlignment="1" applyProtection="1">
      <alignment horizontal="left" vertical="center"/>
    </xf>
    <xf numFmtId="0" fontId="47" fillId="0" borderId="0" xfId="0" applyFont="1" applyBorder="1" applyAlignment="1" applyProtection="1">
      <alignment horizontal="left"/>
    </xf>
    <xf numFmtId="166" fontId="47" fillId="0" borderId="0" xfId="0" applyNumberFormat="1" applyFont="1" applyBorder="1" applyAlignment="1" applyProtection="1">
      <alignment horizontal="left"/>
    </xf>
    <xf numFmtId="0" fontId="48" fillId="0" borderId="0" xfId="0" applyFont="1" applyProtection="1"/>
    <xf numFmtId="0" fontId="49" fillId="0" borderId="0" xfId="0" applyFont="1" applyFill="1" applyBorder="1" applyProtection="1"/>
    <xf numFmtId="0" fontId="50" fillId="0" borderId="0" xfId="0" applyFont="1" applyFill="1" applyBorder="1" applyProtection="1"/>
    <xf numFmtId="0" fontId="52" fillId="0" borderId="0" xfId="0" applyFont="1" applyFill="1" applyBorder="1" applyAlignment="1" applyProtection="1">
      <alignment horizontal="right"/>
    </xf>
    <xf numFmtId="0" fontId="53" fillId="0" borderId="0" xfId="0" applyFont="1" applyFill="1" applyBorder="1" applyAlignment="1" applyProtection="1">
      <alignment horizontal="center"/>
    </xf>
    <xf numFmtId="0" fontId="36" fillId="0" borderId="0" xfId="0" applyFont="1" applyBorder="1" applyAlignment="1" applyProtection="1">
      <alignment horizontal="center" vertical="center"/>
    </xf>
    <xf numFmtId="0" fontId="54" fillId="20" borderId="0" xfId="0" applyFont="1" applyFill="1" applyBorder="1" applyAlignment="1" applyProtection="1">
      <alignment horizontal="left" vertical="center"/>
    </xf>
    <xf numFmtId="3" fontId="59" fillId="0" borderId="0" xfId="0" applyNumberFormat="1" applyFont="1" applyFill="1" applyBorder="1" applyAlignment="1" applyProtection="1">
      <alignment horizontal="right" vertical="center"/>
    </xf>
    <xf numFmtId="0" fontId="60" fillId="20" borderId="0" xfId="0" applyFont="1" applyFill="1" applyBorder="1" applyAlignment="1" applyProtection="1">
      <alignment horizontal="left" vertical="center"/>
    </xf>
    <xf numFmtId="168" fontId="54" fillId="20" borderId="0" xfId="0" applyNumberFormat="1" applyFont="1" applyFill="1" applyBorder="1" applyAlignment="1" applyProtection="1">
      <alignment vertical="center"/>
    </xf>
    <xf numFmtId="0" fontId="55" fillId="20" borderId="0" xfId="0" applyNumberFormat="1" applyFont="1" applyFill="1" applyBorder="1" applyAlignment="1" applyProtection="1">
      <alignment horizontal="right"/>
    </xf>
    <xf numFmtId="0" fontId="65" fillId="20" borderId="0" xfId="0" applyFont="1" applyFill="1" applyBorder="1" applyAlignment="1" applyProtection="1">
      <alignment horizontal="center" vertical="center"/>
    </xf>
    <xf numFmtId="0" fontId="56" fillId="20" borderId="0" xfId="0" applyFont="1" applyFill="1" applyBorder="1" applyAlignment="1" applyProtection="1">
      <alignment horizontal="center" vertical="center"/>
    </xf>
    <xf numFmtId="167" fontId="54" fillId="20" borderId="0" xfId="57" applyNumberFormat="1" applyFont="1" applyFill="1" applyBorder="1" applyAlignment="1" applyProtection="1">
      <alignment horizontal="right"/>
    </xf>
    <xf numFmtId="9" fontId="57" fillId="20" borderId="0" xfId="0" applyNumberFormat="1" applyFont="1" applyFill="1" applyBorder="1" applyProtection="1"/>
    <xf numFmtId="0" fontId="58" fillId="20" borderId="0" xfId="0" applyFont="1" applyFill="1" applyBorder="1" applyAlignment="1" applyProtection="1">
      <alignment horizontal="center" vertical="center"/>
    </xf>
    <xf numFmtId="9" fontId="57" fillId="20" borderId="0" xfId="0" applyNumberFormat="1" applyFont="1" applyFill="1" applyBorder="1" applyAlignment="1" applyProtection="1">
      <alignment horizontal="left"/>
    </xf>
    <xf numFmtId="0" fontId="6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indent="1"/>
    </xf>
    <xf numFmtId="0" fontId="55" fillId="0" borderId="31" xfId="0" applyNumberFormat="1" applyFont="1" applyFill="1" applyBorder="1" applyAlignment="1" applyProtection="1">
      <alignment horizontal="right"/>
    </xf>
    <xf numFmtId="0" fontId="55" fillId="0" borderId="32" xfId="0" applyNumberFormat="1" applyFont="1" applyFill="1" applyBorder="1" applyAlignment="1" applyProtection="1">
      <alignment horizontal="right"/>
    </xf>
    <xf numFmtId="0" fontId="55" fillId="0" borderId="33" xfId="0" applyNumberFormat="1" applyFont="1" applyFill="1" applyBorder="1" applyAlignment="1" applyProtection="1">
      <alignment horizontal="right"/>
    </xf>
    <xf numFmtId="0" fontId="64" fillId="0" borderId="0" xfId="0" applyFont="1" applyFill="1" applyBorder="1" applyAlignment="1" applyProtection="1">
      <alignment horizontal="center"/>
    </xf>
    <xf numFmtId="0" fontId="55" fillId="0" borderId="0" xfId="0" applyNumberFormat="1" applyFont="1" applyFill="1" applyBorder="1" applyAlignment="1" applyProtection="1">
      <alignment horizontal="right"/>
    </xf>
    <xf numFmtId="0" fontId="65" fillId="0" borderId="0" xfId="0" applyFont="1" applyFill="1" applyBorder="1" applyAlignment="1" applyProtection="1">
      <alignment horizontal="center" vertical="center"/>
    </xf>
    <xf numFmtId="9" fontId="68" fillId="0" borderId="0" xfId="0" applyNumberFormat="1" applyFont="1" applyFill="1" applyBorder="1" applyAlignment="1" applyProtection="1"/>
    <xf numFmtId="9" fontId="68" fillId="0" borderId="0" xfId="0" applyNumberFormat="1" applyFont="1" applyFill="1" applyBorder="1" applyAlignment="1" applyProtection="1">
      <alignment horizontal="center"/>
    </xf>
    <xf numFmtId="0" fontId="55" fillId="0" borderId="34" xfId="0" applyNumberFormat="1" applyFont="1" applyFill="1" applyBorder="1" applyAlignment="1" applyProtection="1">
      <alignment horizontal="right"/>
    </xf>
    <xf numFmtId="9" fontId="57" fillId="0" borderId="0" xfId="0" applyNumberFormat="1" applyFont="1" applyFill="1" applyBorder="1" applyProtection="1"/>
    <xf numFmtId="0" fontId="55" fillId="0" borderId="35" xfId="0" applyNumberFormat="1" applyFont="1" applyFill="1" applyBorder="1" applyAlignment="1" applyProtection="1">
      <alignment horizontal="right"/>
    </xf>
    <xf numFmtId="0" fontId="55" fillId="0" borderId="36" xfId="0" applyNumberFormat="1" applyFont="1" applyFill="1" applyBorder="1" applyAlignment="1" applyProtection="1">
      <alignment horizontal="right"/>
    </xf>
    <xf numFmtId="0" fontId="36" fillId="0" borderId="37" xfId="0" applyNumberFormat="1" applyFont="1" applyFill="1" applyBorder="1" applyAlignment="1" applyProtection="1">
      <alignment vertical="center"/>
    </xf>
    <xf numFmtId="0" fontId="36" fillId="0" borderId="38" xfId="0" applyNumberFormat="1" applyFont="1" applyFill="1" applyBorder="1" applyAlignment="1" applyProtection="1">
      <alignment vertical="center"/>
    </xf>
    <xf numFmtId="0" fontId="36" fillId="0" borderId="39" xfId="0" applyNumberFormat="1" applyFont="1" applyFill="1" applyBorder="1" applyAlignment="1" applyProtection="1">
      <alignment vertical="center"/>
    </xf>
    <xf numFmtId="0" fontId="46" fillId="0" borderId="0" xfId="0" applyFont="1" applyProtection="1"/>
    <xf numFmtId="0" fontId="67" fillId="0" borderId="0" xfId="0" applyFont="1" applyProtection="1"/>
    <xf numFmtId="0" fontId="61" fillId="0" borderId="0" xfId="0" applyFont="1" applyProtection="1"/>
    <xf numFmtId="0" fontId="75" fillId="0" borderId="0" xfId="0" applyFont="1" applyBorder="1" applyAlignment="1" applyProtection="1">
      <alignment wrapText="1"/>
    </xf>
    <xf numFmtId="0" fontId="71" fillId="0" borderId="0" xfId="0" applyFont="1" applyFill="1" applyBorder="1" applyAlignment="1" applyProtection="1"/>
    <xf numFmtId="43" fontId="17" fillId="0" borderId="0" xfId="0" applyNumberFormat="1" applyFont="1"/>
    <xf numFmtId="0" fontId="30" fillId="0" borderId="0" xfId="0" applyNumberFormat="1" applyFont="1" applyAlignment="1" applyProtection="1">
      <alignment horizontal="center"/>
    </xf>
    <xf numFmtId="0" fontId="30" fillId="0" borderId="0" xfId="0" applyFont="1" applyAlignment="1" applyProtection="1">
      <alignment horizontal="center"/>
    </xf>
    <xf numFmtId="15" fontId="30"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9" fillId="0" borderId="0" xfId="0" applyNumberFormat="1" applyFont="1" applyBorder="1" applyProtection="1"/>
    <xf numFmtId="43" fontId="39" fillId="0" borderId="0" xfId="0" applyNumberFormat="1" applyFont="1" applyProtection="1"/>
    <xf numFmtId="165" fontId="8" fillId="0" borderId="0" xfId="28" applyNumberFormat="1" applyFont="1" applyFill="1" applyBorder="1" applyAlignment="1" applyProtection="1">
      <protection locked="0"/>
    </xf>
    <xf numFmtId="165" fontId="8" fillId="0" borderId="0" xfId="28" applyNumberFormat="1" applyFont="1" applyFill="1" applyBorder="1" applyProtection="1">
      <protection locked="0"/>
    </xf>
    <xf numFmtId="0" fontId="0" fillId="0" borderId="0" xfId="0" applyBorder="1" applyAlignment="1">
      <alignment horizontal="center"/>
    </xf>
    <xf numFmtId="0" fontId="17" fillId="20" borderId="0" xfId="0" applyFont="1" applyFill="1"/>
    <xf numFmtId="164" fontId="17" fillId="20" borderId="0" xfId="0" applyNumberFormat="1" applyFont="1" applyFill="1"/>
    <xf numFmtId="165" fontId="17" fillId="20" borderId="0" xfId="0" applyNumberFormat="1" applyFont="1" applyFill="1"/>
    <xf numFmtId="3" fontId="17" fillId="20" borderId="0" xfId="0" applyNumberFormat="1" applyFont="1" applyFill="1" applyProtection="1"/>
    <xf numFmtId="164" fontId="17" fillId="20" borderId="0" xfId="0" applyNumberFormat="1" applyFont="1" applyFill="1" applyProtection="1"/>
    <xf numFmtId="0" fontId="36" fillId="0" borderId="0" xfId="0" applyFont="1" applyFill="1" applyAlignment="1" applyProtection="1">
      <alignment horizontal="left"/>
      <protection locked="0"/>
    </xf>
    <xf numFmtId="0" fontId="36" fillId="0" borderId="0" xfId="0" applyFont="1" applyFill="1" applyBorder="1" applyAlignment="1" applyProtection="1">
      <alignment horizontal="left"/>
      <protection locked="0"/>
    </xf>
    <xf numFmtId="0" fontId="30" fillId="0" borderId="0" xfId="0" applyFont="1" applyFill="1" applyBorder="1" applyAlignment="1">
      <alignment vertical="center" wrapText="1"/>
    </xf>
    <xf numFmtId="0" fontId="30" fillId="0" borderId="0" xfId="0" applyFont="1" applyFill="1" applyBorder="1" applyAlignment="1">
      <alignment horizontal="center"/>
    </xf>
    <xf numFmtId="0" fontId="0" fillId="20" borderId="0" xfId="0" applyFill="1" applyBorder="1" applyAlignment="1">
      <alignment horizontal="center"/>
    </xf>
    <xf numFmtId="0" fontId="30" fillId="0" borderId="40" xfId="0" applyFont="1" applyFill="1" applyBorder="1" applyAlignment="1" applyProtection="1">
      <alignment horizontal="center" wrapText="1"/>
    </xf>
    <xf numFmtId="0" fontId="30" fillId="0" borderId="41" xfId="0" applyFont="1" applyFill="1" applyBorder="1" applyAlignment="1" applyProtection="1">
      <alignment horizontal="center" wrapText="1"/>
    </xf>
    <xf numFmtId="0" fontId="0" fillId="0" borderId="41" xfId="0" applyBorder="1" applyProtection="1"/>
    <xf numFmtId="43" fontId="19" fillId="0" borderId="0" xfId="48" applyFont="1" applyFill="1" applyAlignment="1" applyProtection="1">
      <alignment horizontal="center" vertical="center"/>
    </xf>
    <xf numFmtId="43" fontId="18" fillId="0" borderId="0" xfId="48" applyFont="1" applyFill="1" applyAlignment="1" applyProtection="1">
      <alignment vertical="center"/>
    </xf>
    <xf numFmtId="0" fontId="86" fillId="0" borderId="0" xfId="0" applyFont="1"/>
    <xf numFmtId="43" fontId="16" fillId="0" borderId="0" xfId="0" applyNumberFormat="1" applyFont="1" applyAlignment="1" applyProtection="1">
      <alignment horizontal="center"/>
    </xf>
    <xf numFmtId="0" fontId="14" fillId="0" borderId="0" xfId="0" applyFont="1"/>
    <xf numFmtId="0" fontId="0" fillId="20" borderId="0" xfId="0" applyFill="1" applyProtection="1"/>
    <xf numFmtId="0" fontId="0" fillId="20" borderId="42" xfId="0" applyFill="1" applyBorder="1" applyProtection="1"/>
    <xf numFmtId="43" fontId="89" fillId="0" borderId="0" xfId="0" applyNumberFormat="1" applyFont="1"/>
    <xf numFmtId="0" fontId="89" fillId="0" borderId="0" xfId="0" applyFont="1"/>
    <xf numFmtId="43" fontId="0" fillId="0" borderId="0" xfId="0" quotePrefix="1" applyNumberFormat="1"/>
    <xf numFmtId="43" fontId="0" fillId="0" borderId="0" xfId="0" applyNumberFormat="1"/>
    <xf numFmtId="0" fontId="36" fillId="0" borderId="43" xfId="0" applyNumberFormat="1" applyFont="1" applyFill="1" applyBorder="1" applyAlignment="1" applyProtection="1">
      <alignment vertical="center"/>
    </xf>
    <xf numFmtId="43" fontId="133" fillId="0" borderId="0" xfId="53" applyFill="1" applyBorder="1" applyAlignment="1" applyProtection="1">
      <alignment horizontal="center"/>
    </xf>
    <xf numFmtId="0" fontId="36" fillId="0" borderId="0" xfId="0" quotePrefix="1" applyFont="1" applyProtection="1"/>
    <xf numFmtId="43" fontId="91" fillId="0" borderId="28" xfId="62" applyFont="1" applyFill="1" applyBorder="1" applyAlignment="1" applyProtection="1"/>
    <xf numFmtId="43" fontId="11" fillId="0" borderId="28" xfId="62" applyFont="1" applyFill="1" applyBorder="1" applyAlignment="1" applyProtection="1">
      <alignment vertical="center"/>
    </xf>
    <xf numFmtId="3" fontId="69" fillId="22" borderId="10" xfId="0" applyNumberFormat="1" applyFont="1" applyFill="1" applyBorder="1" applyAlignment="1" applyProtection="1">
      <alignment vertical="center"/>
      <protection locked="0"/>
    </xf>
    <xf numFmtId="0" fontId="69" fillId="23" borderId="10" xfId="0" applyFont="1" applyFill="1" applyBorder="1" applyProtection="1"/>
    <xf numFmtId="0" fontId="4" fillId="0" borderId="44" xfId="0" applyFont="1" applyFill="1" applyBorder="1" applyAlignment="1" applyProtection="1">
      <alignment horizontal="center"/>
    </xf>
    <xf numFmtId="0" fontId="69" fillId="0" borderId="10" xfId="0" applyFont="1" applyFill="1" applyBorder="1" applyAlignment="1" applyProtection="1">
      <alignment horizontal="center"/>
    </xf>
    <xf numFmtId="0" fontId="69" fillId="23" borderId="10" xfId="0" applyFont="1" applyFill="1" applyBorder="1" applyAlignment="1" applyProtection="1">
      <alignment horizontal="center"/>
    </xf>
    <xf numFmtId="0" fontId="3" fillId="0" borderId="0" xfId="0" applyFont="1"/>
    <xf numFmtId="0" fontId="92" fillId="0" borderId="0" xfId="0" applyFont="1"/>
    <xf numFmtId="43" fontId="93" fillId="0" borderId="28" xfId="62" applyFont="1" applyFill="1" applyBorder="1" applyAlignment="1" applyProtection="1">
      <alignment vertical="center"/>
    </xf>
    <xf numFmtId="15" fontId="8" fillId="0" borderId="0" xfId="0" applyNumberFormat="1" applyFont="1" applyFill="1" applyBorder="1" applyAlignment="1" applyProtection="1">
      <alignment horizontal="centerContinuous"/>
    </xf>
    <xf numFmtId="15" fontId="8" fillId="0" borderId="0" xfId="0" applyNumberFormat="1" applyFont="1" applyFill="1" applyBorder="1" applyAlignment="1" applyProtection="1">
      <alignment horizontal="center"/>
    </xf>
    <xf numFmtId="15" fontId="38" fillId="0" borderId="0" xfId="0" applyNumberFormat="1" applyFont="1" applyAlignment="1" applyProtection="1">
      <alignment horizontal="center"/>
    </xf>
    <xf numFmtId="1" fontId="23" fillId="24" borderId="10" xfId="0" applyNumberFormat="1" applyFont="1" applyFill="1" applyBorder="1" applyAlignment="1" applyProtection="1">
      <alignment horizontal="center"/>
      <protection locked="0"/>
    </xf>
    <xf numFmtId="1" fontId="23"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5" fontId="0" fillId="0" borderId="0" xfId="0" applyNumberFormat="1" applyProtection="1"/>
    <xf numFmtId="43" fontId="22" fillId="0" borderId="0" xfId="51" applyFont="1" applyFill="1" applyAlignment="1" applyProtection="1">
      <alignment horizontal="right" vertical="center"/>
    </xf>
    <xf numFmtId="0" fontId="98" fillId="0" borderId="0" xfId="0" applyFont="1" applyFill="1" applyBorder="1" applyAlignment="1" applyProtection="1">
      <alignment horizontal="right"/>
    </xf>
    <xf numFmtId="43" fontId="99" fillId="0" borderId="14" xfId="62" applyFont="1" applyFill="1" applyBorder="1" applyAlignment="1" applyProtection="1">
      <alignment horizontal="left" vertical="center"/>
    </xf>
    <xf numFmtId="0" fontId="100" fillId="0" borderId="0" xfId="0" applyFont="1" applyFill="1" applyBorder="1" applyProtection="1"/>
    <xf numFmtId="0" fontId="98" fillId="0" borderId="0" xfId="0" applyFont="1" applyBorder="1" applyProtection="1"/>
    <xf numFmtId="3" fontId="8" fillId="0" borderId="0" xfId="0" applyNumberFormat="1" applyFont="1" applyAlignment="1" applyProtection="1">
      <alignment horizontal="right"/>
    </xf>
    <xf numFmtId="0" fontId="103" fillId="0" borderId="0" xfId="0" applyFont="1" applyFill="1" applyBorder="1" applyAlignment="1" applyProtection="1">
      <alignment horizontal="center" wrapText="1"/>
    </xf>
    <xf numFmtId="0" fontId="98" fillId="0" borderId="0" xfId="0" applyFont="1" applyFill="1" applyBorder="1" applyAlignment="1" applyProtection="1">
      <alignment horizontal="center"/>
    </xf>
    <xf numFmtId="3" fontId="4" fillId="22" borderId="10" xfId="0" applyNumberFormat="1" applyFont="1" applyFill="1" applyBorder="1" applyAlignment="1" applyProtection="1">
      <alignment vertical="center"/>
      <protection locked="0"/>
    </xf>
    <xf numFmtId="15" fontId="34" fillId="0" borderId="46" xfId="0" applyNumberFormat="1" applyFont="1" applyBorder="1" applyAlignment="1" applyProtection="1">
      <alignment horizontal="center"/>
    </xf>
    <xf numFmtId="15" fontId="31" fillId="0" borderId="0" xfId="0" applyNumberFormat="1" applyFont="1" applyFill="1" applyBorder="1" applyAlignment="1" applyProtection="1">
      <alignment horizontal="center" vertical="center" wrapText="1"/>
    </xf>
    <xf numFmtId="0" fontId="79" fillId="0" borderId="47" xfId="0" applyFont="1" applyFill="1" applyBorder="1" applyAlignment="1" applyProtection="1">
      <alignment horizontal="center" vertical="center"/>
    </xf>
    <xf numFmtId="0" fontId="111" fillId="0" borderId="0" xfId="0" applyFont="1" applyBorder="1" applyAlignment="1" applyProtection="1">
      <alignment horizontal="right"/>
    </xf>
    <xf numFmtId="0" fontId="111" fillId="0" borderId="0" xfId="0" applyFont="1" applyAlignment="1" applyProtection="1">
      <alignment horizontal="right"/>
    </xf>
    <xf numFmtId="0" fontId="111" fillId="0" borderId="48" xfId="0" applyFont="1" applyBorder="1" applyAlignment="1" applyProtection="1">
      <alignment horizontal="right"/>
    </xf>
    <xf numFmtId="43" fontId="110" fillId="0" borderId="0" xfId="40" applyFont="1" applyFill="1" applyAlignment="1" applyProtection="1">
      <alignment vertical="center"/>
    </xf>
    <xf numFmtId="0" fontId="111" fillId="0" borderId="0" xfId="0" applyFont="1" applyProtection="1"/>
    <xf numFmtId="0" fontId="111"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95" fillId="0" borderId="0" xfId="0" applyFont="1" applyFill="1" applyBorder="1" applyAlignment="1" applyProtection="1">
      <alignment horizontal="center" vertical="center"/>
    </xf>
    <xf numFmtId="0" fontId="8" fillId="0" borderId="49" xfId="0" applyFont="1" applyBorder="1" applyAlignment="1" applyProtection="1"/>
    <xf numFmtId="0" fontId="8" fillId="0" borderId="50" xfId="0" applyFont="1" applyBorder="1" applyAlignment="1" applyProtection="1"/>
    <xf numFmtId="0" fontId="27" fillId="0" borderId="51" xfId="0" applyFont="1" applyBorder="1" applyAlignment="1" applyProtection="1">
      <alignment vertical="distributed"/>
    </xf>
    <xf numFmtId="15" fontId="29" fillId="0" borderId="52" xfId="0" applyNumberFormat="1" applyFont="1" applyFill="1" applyBorder="1" applyAlignment="1" applyProtection="1">
      <alignment horizontal="center" vertical="center" wrapText="1"/>
    </xf>
    <xf numFmtId="0" fontId="8" fillId="0" borderId="0" xfId="0" applyFont="1" applyFill="1" applyBorder="1" applyAlignment="1" applyProtection="1">
      <protection locked="0"/>
    </xf>
    <xf numFmtId="0" fontId="106" fillId="0" borderId="0" xfId="0" applyFont="1" applyFill="1" applyBorder="1" applyAlignment="1" applyProtection="1">
      <alignment horizontal="left"/>
      <protection locked="0"/>
    </xf>
    <xf numFmtId="0" fontId="102" fillId="0" borderId="0" xfId="0" applyFont="1" applyFill="1" applyBorder="1" applyAlignment="1" applyProtection="1">
      <alignment horizontal="center" vertical="center"/>
    </xf>
    <xf numFmtId="0" fontId="28" fillId="0" borderId="53" xfId="0" applyFont="1" applyFill="1" applyBorder="1" applyAlignment="1" applyProtection="1"/>
    <xf numFmtId="15" fontId="28" fillId="0" borderId="10" xfId="0" applyNumberFormat="1" applyFont="1" applyFill="1" applyBorder="1" applyAlignment="1" applyProtection="1">
      <alignment horizontal="center"/>
    </xf>
    <xf numFmtId="15" fontId="28" fillId="0" borderId="54" xfId="0" applyNumberFormat="1" applyFont="1" applyFill="1" applyBorder="1" applyAlignment="1" applyProtection="1">
      <alignment horizontal="center"/>
    </xf>
    <xf numFmtId="0" fontId="34" fillId="25" borderId="55" xfId="0" applyFont="1" applyFill="1" applyBorder="1" applyAlignment="1" applyProtection="1">
      <alignment horizontal="centerContinuous"/>
    </xf>
    <xf numFmtId="15" fontId="107" fillId="0" borderId="41" xfId="0" applyNumberFormat="1" applyFont="1" applyFill="1" applyBorder="1" applyAlignment="1" applyProtection="1">
      <alignment horizontal="center" wrapText="1"/>
    </xf>
    <xf numFmtId="15" fontId="107" fillId="0" borderId="56" xfId="0" applyNumberFormat="1" applyFont="1" applyFill="1" applyBorder="1" applyAlignment="1" applyProtection="1">
      <alignment horizontal="center" wrapText="1"/>
    </xf>
    <xf numFmtId="0" fontId="39" fillId="0" borderId="53" xfId="0" applyFont="1" applyFill="1" applyBorder="1" applyAlignment="1" applyProtection="1">
      <alignment horizontal="center"/>
    </xf>
    <xf numFmtId="0" fontId="39" fillId="0" borderId="57" xfId="0" applyFont="1" applyFill="1" applyBorder="1" applyAlignment="1" applyProtection="1">
      <alignment horizontal="center"/>
    </xf>
    <xf numFmtId="0" fontId="34"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7" fillId="0" borderId="0" xfId="0" applyFont="1" applyFill="1" applyBorder="1" applyAlignment="1" applyProtection="1">
      <alignment horizont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3" fillId="0" borderId="40" xfId="0" applyFont="1" applyFill="1" applyBorder="1" applyAlignment="1" applyProtection="1">
      <alignment horizontal="center" wrapText="1"/>
    </xf>
    <xf numFmtId="0" fontId="30" fillId="0" borderId="40" xfId="0" applyFont="1" applyBorder="1" applyAlignment="1">
      <alignment horizontal="center" wrapText="1"/>
    </xf>
    <xf numFmtId="3" fontId="69" fillId="22" borderId="60" xfId="0" applyNumberFormat="1" applyFont="1" applyFill="1" applyBorder="1" applyAlignment="1" applyProtection="1">
      <alignment vertical="center"/>
      <protection locked="0"/>
    </xf>
    <xf numFmtId="0" fontId="69" fillId="0" borderId="61" xfId="0" applyFont="1" applyFill="1" applyBorder="1" applyAlignment="1" applyProtection="1">
      <alignment horizontal="center"/>
    </xf>
    <xf numFmtId="0" fontId="79" fillId="0" borderId="62" xfId="0" applyFont="1" applyFill="1" applyBorder="1" applyAlignment="1" applyProtection="1">
      <alignment horizontal="center" vertical="center"/>
    </xf>
    <xf numFmtId="43" fontId="112" fillId="0" borderId="20" xfId="62" applyFont="1" applyFill="1" applyBorder="1" applyAlignment="1" applyProtection="1">
      <alignment vertical="center"/>
    </xf>
    <xf numFmtId="0" fontId="26" fillId="0" borderId="0" xfId="0" applyFont="1" applyProtection="1"/>
    <xf numFmtId="0" fontId="0" fillId="0" borderId="10" xfId="0" applyBorder="1" applyAlignment="1" applyProtection="1">
      <alignment horizontal="center"/>
    </xf>
    <xf numFmtId="43" fontId="107" fillId="0" borderId="0" xfId="0" applyNumberFormat="1" applyFont="1" applyBorder="1" applyAlignment="1" applyProtection="1">
      <alignment vertical="center" wrapText="1"/>
    </xf>
    <xf numFmtId="0" fontId="107" fillId="0" borderId="0" xfId="0" applyFont="1" applyFill="1" applyBorder="1" applyAlignment="1" applyProtection="1">
      <alignment wrapText="1"/>
    </xf>
    <xf numFmtId="0" fontId="30" fillId="0" borderId="63" xfId="0" applyFont="1" applyFill="1" applyBorder="1" applyAlignment="1" applyProtection="1">
      <alignment wrapText="1"/>
    </xf>
    <xf numFmtId="0" fontId="36" fillId="0" borderId="64" xfId="0" applyFont="1" applyFill="1" applyBorder="1" applyAlignment="1" applyProtection="1">
      <alignment horizontal="center" wrapText="1"/>
    </xf>
    <xf numFmtId="0" fontId="23" fillId="20" borderId="29" xfId="0" applyFont="1" applyFill="1" applyBorder="1" applyAlignment="1" applyProtection="1"/>
    <xf numFmtId="0" fontId="23" fillId="20" borderId="65" xfId="0" applyFont="1" applyFill="1" applyBorder="1" applyAlignment="1" applyProtection="1"/>
    <xf numFmtId="0" fontId="30"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1" fontId="0" fillId="20" borderId="66" xfId="0" applyNumberFormat="1" applyFill="1" applyBorder="1" applyAlignment="1" applyProtection="1">
      <alignment horizontal="center"/>
    </xf>
    <xf numFmtId="0" fontId="0" fillId="0" borderId="66" xfId="0" applyBorder="1" applyAlignment="1" applyProtection="1">
      <alignment horizontal="center"/>
    </xf>
    <xf numFmtId="43" fontId="30" fillId="0" borderId="0" xfId="0" applyNumberFormat="1" applyFont="1" applyAlignment="1" applyProtection="1"/>
    <xf numFmtId="15" fontId="30" fillId="0" borderId="0" xfId="0" applyNumberFormat="1" applyFont="1"/>
    <xf numFmtId="0" fontId="0" fillId="0" borderId="28" xfId="0" applyFill="1" applyBorder="1" applyProtection="1"/>
    <xf numFmtId="43" fontId="113" fillId="0" borderId="28" xfId="62" applyFont="1" applyFill="1" applyBorder="1" applyAlignment="1" applyProtection="1">
      <alignment vertical="center"/>
    </xf>
    <xf numFmtId="0" fontId="0" fillId="0" borderId="28" xfId="0" applyBorder="1" applyProtection="1"/>
    <xf numFmtId="0" fontId="0" fillId="0" borderId="28" xfId="0" applyBorder="1"/>
    <xf numFmtId="9" fontId="17" fillId="0" borderId="0" xfId="57" applyFont="1" applyProtection="1"/>
    <xf numFmtId="43" fontId="26" fillId="24" borderId="67" xfId="59" applyFont="1" applyFill="1" applyBorder="1" applyAlignment="1" applyProtection="1">
      <alignment horizontal="center"/>
    </xf>
    <xf numFmtId="15" fontId="26" fillId="24" borderId="67" xfId="59" applyNumberFormat="1" applyFont="1" applyFill="1" applyBorder="1" applyAlignment="1" applyProtection="1">
      <alignment horizontal="center"/>
    </xf>
    <xf numFmtId="43" fontId="89" fillId="0" borderId="0" xfId="0" applyNumberFormat="1" applyFont="1" applyAlignment="1"/>
    <xf numFmtId="0" fontId="36" fillId="0" borderId="40" xfId="0" applyFont="1" applyFill="1" applyBorder="1" applyAlignment="1" applyProtection="1">
      <alignment horizontal="center" wrapText="1"/>
    </xf>
    <xf numFmtId="0" fontId="69" fillId="0" borderId="68" xfId="0" applyFont="1" applyFill="1" applyBorder="1" applyProtection="1"/>
    <xf numFmtId="0" fontId="32" fillId="26" borderId="0" xfId="0" applyFont="1" applyFill="1" applyBorder="1" applyAlignment="1" applyProtection="1">
      <alignment horizontal="left"/>
      <protection locked="0"/>
    </xf>
    <xf numFmtId="0" fontId="36" fillId="26" borderId="0" xfId="0" applyFont="1" applyFill="1" applyBorder="1" applyAlignment="1" applyProtection="1">
      <alignment horizontal="left"/>
      <protection locked="0"/>
    </xf>
    <xf numFmtId="0" fontId="36" fillId="26"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3"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6" xfId="0" applyNumberFormat="1" applyFill="1" applyBorder="1" applyProtection="1">
      <protection locked="0"/>
    </xf>
    <xf numFmtId="170" fontId="23" fillId="20" borderId="0" xfId="0" applyNumberFormat="1" applyFont="1" applyFill="1"/>
    <xf numFmtId="4" fontId="0" fillId="0" borderId="0" xfId="0" applyNumberFormat="1" applyProtection="1"/>
    <xf numFmtId="1" fontId="0" fillId="25" borderId="54"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 fontId="0" fillId="25" borderId="70" xfId="0" applyNumberFormat="1" applyFill="1" applyBorder="1" applyAlignment="1" applyProtection="1">
      <alignment horizontal="center"/>
      <protection locked="0"/>
    </xf>
    <xf numFmtId="164" fontId="34" fillId="19" borderId="71" xfId="0" applyNumberFormat="1" applyFont="1" applyFill="1" applyBorder="1" applyAlignment="1" applyProtection="1">
      <alignment horizontal="center"/>
      <protection locked="0"/>
    </xf>
    <xf numFmtId="164" fontId="34" fillId="19" borderId="72" xfId="0" applyNumberFormat="1" applyFont="1" applyFill="1" applyBorder="1" applyAlignment="1" applyProtection="1">
      <alignment horizontal="center"/>
      <protection locked="0"/>
    </xf>
    <xf numFmtId="164" fontId="34"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7" fillId="0" borderId="0" xfId="0" applyNumberFormat="1" applyFont="1"/>
    <xf numFmtId="0" fontId="0" fillId="0" borderId="0" xfId="0" applyBorder="1" applyAlignment="1">
      <alignment horizontal="left"/>
    </xf>
    <xf numFmtId="43" fontId="3" fillId="0" borderId="67" xfId="59" applyFont="1" applyBorder="1" applyAlignment="1" applyProtection="1">
      <alignment horizontal="right"/>
    </xf>
    <xf numFmtId="43" fontId="117" fillId="0" borderId="0" xfId="52" applyFont="1" applyFill="1" applyBorder="1" applyProtection="1"/>
    <xf numFmtId="3" fontId="30" fillId="25" borderId="71" xfId="0" applyNumberFormat="1" applyFont="1" applyFill="1" applyBorder="1" applyAlignment="1" applyProtection="1">
      <protection locked="0"/>
    </xf>
    <xf numFmtId="3" fontId="30" fillId="25" borderId="75" xfId="0" applyNumberFormat="1" applyFont="1" applyFill="1" applyBorder="1" applyAlignment="1" applyProtection="1">
      <protection locked="0"/>
    </xf>
    <xf numFmtId="3" fontId="30" fillId="0" borderId="10" xfId="0" applyNumberFormat="1" applyFont="1" applyFill="1" applyBorder="1" applyAlignment="1" applyProtection="1"/>
    <xf numFmtId="3" fontId="30" fillId="0" borderId="69" xfId="0" applyNumberFormat="1" applyFont="1" applyFill="1" applyBorder="1" applyAlignment="1" applyProtection="1"/>
    <xf numFmtId="3" fontId="23" fillId="25" borderId="10" xfId="28" applyNumberFormat="1" applyFont="1" applyFill="1" applyBorder="1" applyAlignment="1" applyProtection="1">
      <protection locked="0"/>
    </xf>
    <xf numFmtId="3" fontId="23" fillId="25" borderId="76" xfId="28" applyNumberFormat="1" applyFont="1" applyFill="1" applyBorder="1" applyAlignment="1" applyProtection="1">
      <protection locked="0"/>
    </xf>
    <xf numFmtId="164" fontId="16" fillId="19" borderId="77"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3" fontId="3" fillId="25" borderId="78" xfId="28" applyNumberFormat="1" applyFont="1" applyFill="1" applyBorder="1" applyAlignment="1" applyProtection="1">
      <protection locked="0"/>
    </xf>
    <xf numFmtId="3" fontId="3" fillId="25" borderId="78" xfId="28" applyNumberFormat="1" applyFont="1" applyFill="1" applyBorder="1" applyProtection="1">
      <protection locked="0"/>
    </xf>
    <xf numFmtId="49" fontId="27" fillId="0" borderId="79" xfId="0" applyNumberFormat="1" applyFont="1" applyFill="1" applyBorder="1" applyAlignment="1" applyProtection="1">
      <alignment vertical="center" wrapText="1"/>
    </xf>
    <xf numFmtId="0" fontId="90" fillId="0" borderId="80" xfId="0" applyNumberFormat="1" applyFont="1" applyFill="1" applyBorder="1" applyAlignment="1" applyProtection="1">
      <alignment horizontal="center" vertical="center" wrapText="1"/>
    </xf>
    <xf numFmtId="0" fontId="90" fillId="0" borderId="81" xfId="0" applyNumberFormat="1" applyFont="1" applyFill="1" applyBorder="1" applyAlignment="1" applyProtection="1">
      <alignment horizontal="center" vertical="center" wrapText="1"/>
    </xf>
    <xf numFmtId="49" fontId="28" fillId="0" borderId="82" xfId="0" applyNumberFormat="1" applyFont="1" applyFill="1" applyBorder="1" applyAlignment="1" applyProtection="1">
      <alignment wrapText="1"/>
      <protection locked="0"/>
    </xf>
    <xf numFmtId="3" fontId="3" fillId="25" borderId="83" xfId="28" applyNumberFormat="1" applyFont="1" applyFill="1" applyBorder="1" applyProtection="1">
      <protection locked="0"/>
    </xf>
    <xf numFmtId="49" fontId="28" fillId="0" borderId="82" xfId="0" applyNumberFormat="1" applyFont="1" applyFill="1" applyBorder="1" applyAlignment="1" applyProtection="1">
      <protection locked="0"/>
    </xf>
    <xf numFmtId="0" fontId="28" fillId="0" borderId="82" xfId="0" applyFont="1" applyFill="1" applyBorder="1" applyAlignment="1" applyProtection="1">
      <alignment wrapText="1"/>
      <protection locked="0"/>
    </xf>
    <xf numFmtId="0" fontId="0" fillId="0" borderId="84" xfId="0" applyBorder="1" applyAlignment="1" applyProtection="1"/>
    <xf numFmtId="3" fontId="0" fillId="0" borderId="85" xfId="0" applyNumberFormat="1" applyBorder="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6" xfId="0" applyNumberFormat="1" applyFill="1" applyBorder="1" applyAlignment="1" applyProtection="1">
      <alignment horizontal="left"/>
      <protection locked="0"/>
    </xf>
    <xf numFmtId="0" fontId="0" fillId="24" borderId="66" xfId="0" applyNumberFormat="1" applyFill="1" applyBorder="1" applyProtection="1">
      <protection locked="0"/>
    </xf>
    <xf numFmtId="0" fontId="0" fillId="24" borderId="66" xfId="0" applyNumberFormat="1" applyFill="1" applyBorder="1" applyAlignment="1" applyProtection="1">
      <alignment horizontal="center"/>
      <protection locked="0"/>
    </xf>
    <xf numFmtId="43" fontId="133" fillId="25" borderId="86" xfId="62" applyFill="1" applyBorder="1" applyAlignment="1" applyProtection="1">
      <alignment vertical="center"/>
    </xf>
    <xf numFmtId="0" fontId="0" fillId="26" borderId="87" xfId="0" applyFill="1" applyBorder="1"/>
    <xf numFmtId="0" fontId="0" fillId="0" borderId="20" xfId="0" applyBorder="1" applyProtection="1"/>
    <xf numFmtId="43" fontId="41" fillId="24" borderId="88" xfId="62" applyFont="1" applyFill="1" applyBorder="1" applyAlignment="1" applyProtection="1">
      <alignment horizontal="center" vertical="center"/>
    </xf>
    <xf numFmtId="43" fontId="41" fillId="0" borderId="89" xfId="62" applyFont="1" applyFill="1" applyBorder="1" applyAlignment="1" applyProtection="1">
      <alignment vertical="center"/>
    </xf>
    <xf numFmtId="0" fontId="0" fillId="0" borderId="90" xfId="0" applyNumberFormat="1" applyFill="1" applyBorder="1"/>
    <xf numFmtId="15" fontId="29" fillId="0" borderId="91"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9" fillId="0" borderId="10" xfId="0" applyNumberFormat="1" applyFont="1" applyFill="1" applyBorder="1" applyAlignment="1" applyProtection="1">
      <alignment vertical="center"/>
    </xf>
    <xf numFmtId="3" fontId="69" fillId="0" borderId="61" xfId="0" applyNumberFormat="1" applyFont="1" applyFill="1" applyBorder="1" applyAlignment="1" applyProtection="1">
      <alignment vertical="center"/>
    </xf>
    <xf numFmtId="167" fontId="0" fillId="0" borderId="10" xfId="0" applyNumberFormat="1" applyFill="1" applyBorder="1" applyAlignment="1" applyProtection="1">
      <alignment horizontal="center"/>
    </xf>
    <xf numFmtId="167" fontId="0" fillId="0" borderId="10" xfId="0" applyNumberFormat="1" applyFill="1" applyBorder="1" applyProtection="1"/>
    <xf numFmtId="167" fontId="17" fillId="27" borderId="92" xfId="0" applyNumberFormat="1" applyFont="1" applyFill="1" applyBorder="1" applyAlignment="1" applyProtection="1">
      <alignment horizontal="center"/>
    </xf>
    <xf numFmtId="167" fontId="23" fillId="27" borderId="92" xfId="0" applyNumberFormat="1" applyFont="1" applyFill="1" applyBorder="1" applyAlignment="1" applyProtection="1">
      <alignment horizontal="center"/>
    </xf>
    <xf numFmtId="49" fontId="86" fillId="0" borderId="10" xfId="0" applyNumberFormat="1" applyFont="1" applyBorder="1" applyAlignment="1" applyProtection="1">
      <alignment horizontal="center"/>
      <protection locked="0"/>
    </xf>
    <xf numFmtId="43" fontId="71" fillId="0" borderId="10" xfId="52" applyFont="1" applyBorder="1" applyAlignment="1" applyProtection="1">
      <alignment horizontal="center"/>
    </xf>
    <xf numFmtId="0" fontId="71" fillId="0" borderId="10" xfId="0" applyFont="1" applyBorder="1" applyAlignment="1" applyProtection="1">
      <alignment horizontal="center"/>
    </xf>
    <xf numFmtId="0" fontId="79" fillId="0" borderId="93" xfId="0" applyFont="1" applyFill="1" applyBorder="1" applyAlignment="1" applyProtection="1">
      <alignment horizontal="center" vertical="center" wrapText="1"/>
    </xf>
    <xf numFmtId="0" fontId="79" fillId="0" borderId="94" xfId="0" applyFont="1" applyFill="1" applyBorder="1" applyAlignment="1" applyProtection="1">
      <alignment horizontal="center"/>
    </xf>
    <xf numFmtId="0" fontId="79" fillId="0" borderId="95" xfId="0" applyFont="1" applyFill="1" applyBorder="1" applyAlignment="1" applyProtection="1">
      <alignment horizontal="center"/>
    </xf>
    <xf numFmtId="0" fontId="79" fillId="0" borderId="96" xfId="0" applyNumberFormat="1" applyFont="1" applyFill="1" applyBorder="1" applyAlignment="1" applyProtection="1">
      <alignment horizontal="center"/>
    </xf>
    <xf numFmtId="0" fontId="79" fillId="0" borderId="97" xfId="0" applyNumberFormat="1" applyFont="1" applyFill="1" applyBorder="1" applyAlignment="1" applyProtection="1">
      <alignment horizontal="center"/>
    </xf>
    <xf numFmtId="0" fontId="79" fillId="0" borderId="97" xfId="0" applyNumberFormat="1" applyFont="1" applyFill="1" applyBorder="1" applyAlignment="1" applyProtection="1">
      <alignment horizontal="center" vertical="center"/>
    </xf>
    <xf numFmtId="0" fontId="79" fillId="0" borderId="98" xfId="0" applyNumberFormat="1" applyFont="1" applyFill="1" applyBorder="1" applyAlignment="1" applyProtection="1">
      <alignment horizontal="center" vertical="center"/>
    </xf>
    <xf numFmtId="0" fontId="83" fillId="0" borderId="99" xfId="0" applyNumberFormat="1" applyFont="1" applyFill="1" applyBorder="1" applyAlignment="1" applyProtection="1">
      <alignment horizontal="center" vertical="center"/>
    </xf>
    <xf numFmtId="0" fontId="83" fillId="0" borderId="100" xfId="0" applyNumberFormat="1" applyFont="1" applyFill="1" applyBorder="1" applyAlignment="1" applyProtection="1">
      <alignment horizontal="center" vertical="center"/>
    </xf>
    <xf numFmtId="0" fontId="83" fillId="0" borderId="101" xfId="0" applyNumberFormat="1" applyFont="1" applyFill="1" applyBorder="1" applyAlignment="1" applyProtection="1">
      <alignment horizontal="center" vertical="center"/>
    </xf>
    <xf numFmtId="0" fontId="79" fillId="0" borderId="102" xfId="0" applyFont="1" applyFill="1" applyBorder="1" applyAlignment="1" applyProtection="1">
      <alignment horizontal="center" vertical="center"/>
    </xf>
    <xf numFmtId="0" fontId="79" fillId="0" borderId="103" xfId="0" applyFont="1" applyFill="1" applyBorder="1" applyAlignment="1" applyProtection="1">
      <alignment horizontal="center" vertical="center"/>
    </xf>
    <xf numFmtId="0" fontId="79" fillId="0" borderId="104" xfId="0" applyFont="1" applyFill="1" applyBorder="1" applyAlignment="1" applyProtection="1">
      <alignment horizontal="center" vertical="center"/>
    </xf>
    <xf numFmtId="0" fontId="79" fillId="0" borderId="105" xfId="0" applyFont="1" applyFill="1" applyBorder="1" applyAlignment="1" applyProtection="1">
      <alignment horizontal="center" vertical="center"/>
    </xf>
    <xf numFmtId="0" fontId="4" fillId="0" borderId="106" xfId="0" applyFont="1" applyFill="1" applyBorder="1" applyAlignment="1" applyProtection="1">
      <alignment horizontal="center"/>
    </xf>
    <xf numFmtId="164" fontId="16" fillId="19" borderId="103" xfId="0" applyNumberFormat="1" applyFont="1" applyFill="1" applyBorder="1" applyAlignment="1" applyProtection="1">
      <alignment horizontal="center"/>
      <protection locked="0"/>
    </xf>
    <xf numFmtId="164" fontId="16" fillId="19" borderId="107" xfId="0" applyNumberFormat="1" applyFont="1" applyFill="1" applyBorder="1" applyAlignment="1" applyProtection="1">
      <alignment horizontal="center"/>
      <protection locked="0"/>
    </xf>
    <xf numFmtId="43" fontId="3" fillId="0" borderId="67" xfId="59" applyFont="1"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right"/>
    </xf>
    <xf numFmtId="0" fontId="36" fillId="26" borderId="0" xfId="0" applyFont="1" applyFill="1" applyAlignment="1" applyProtection="1">
      <alignment horizontal="right" vertical="top"/>
      <protection locked="0"/>
    </xf>
    <xf numFmtId="0" fontId="36" fillId="26" borderId="0" xfId="0" applyFont="1" applyFill="1" applyBorder="1" applyAlignment="1" applyProtection="1">
      <alignment horizontal="right" vertical="top"/>
      <protection locked="0"/>
    </xf>
    <xf numFmtId="0" fontId="30" fillId="0" borderId="0" xfId="0" applyFont="1" applyAlignment="1">
      <alignment horizontal="left"/>
    </xf>
    <xf numFmtId="0" fontId="30" fillId="0" borderId="0" xfId="0" applyFont="1" applyFill="1" applyAlignment="1">
      <alignment horizontal="left"/>
    </xf>
    <xf numFmtId="0" fontId="82" fillId="0" borderId="68" xfId="0" applyFont="1" applyBorder="1" applyAlignment="1">
      <alignment horizontal="left" vertical="center" wrapText="1"/>
    </xf>
    <xf numFmtId="0" fontId="82" fillId="0" borderId="103" xfId="0" applyFont="1" applyBorder="1" applyAlignment="1">
      <alignment horizontal="left" vertical="center" wrapText="1"/>
    </xf>
    <xf numFmtId="0" fontId="82" fillId="0" borderId="105" xfId="0" applyFont="1" applyBorder="1" applyAlignment="1">
      <alignment horizontal="left" vertical="center" wrapText="1"/>
    </xf>
    <xf numFmtId="0" fontId="30" fillId="0" borderId="0" xfId="0" applyFont="1"/>
    <xf numFmtId="0" fontId="30" fillId="0" borderId="0" xfId="0" applyFont="1" applyFill="1"/>
    <xf numFmtId="0" fontId="125" fillId="0" borderId="0" xfId="0" applyFont="1" applyFill="1"/>
    <xf numFmtId="0" fontId="82" fillId="0" borderId="29" xfId="0" applyFont="1" applyBorder="1" applyAlignment="1" applyProtection="1">
      <alignment horizontal="left" vertical="center" wrapText="1"/>
      <protection locked="0"/>
    </xf>
    <xf numFmtId="0" fontId="82" fillId="0" borderId="108" xfId="0" applyFont="1" applyBorder="1" applyAlignment="1" applyProtection="1">
      <alignment horizontal="left" vertical="center" wrapText="1"/>
      <protection locked="0"/>
    </xf>
    <xf numFmtId="0" fontId="82" fillId="0" borderId="109" xfId="0" applyFont="1" applyBorder="1" applyAlignment="1" applyProtection="1">
      <alignment horizontal="left" vertical="center" wrapText="1"/>
      <protection locked="0"/>
    </xf>
    <xf numFmtId="0" fontId="82" fillId="26" borderId="29" xfId="0" applyFont="1" applyFill="1" applyBorder="1" applyAlignment="1">
      <alignment horizontal="justify" vertical="center" wrapText="1"/>
    </xf>
    <xf numFmtId="0" fontId="83" fillId="26" borderId="108" xfId="0" applyFont="1" applyFill="1" applyBorder="1" applyAlignment="1">
      <alignment horizontal="justify" vertical="center" wrapText="1"/>
    </xf>
    <xf numFmtId="0" fontId="83" fillId="26" borderId="109" xfId="0" applyFont="1" applyFill="1" applyBorder="1" applyAlignment="1">
      <alignment horizontal="justify" vertical="center" wrapText="1"/>
    </xf>
    <xf numFmtId="0" fontId="82" fillId="26" borderId="29" xfId="0" applyFont="1" applyFill="1" applyBorder="1" applyAlignment="1">
      <alignment horizontal="left" vertical="center" wrapText="1"/>
    </xf>
    <xf numFmtId="0" fontId="82" fillId="26" borderId="108" xfId="0" applyFont="1" applyFill="1" applyBorder="1" applyAlignment="1">
      <alignment horizontal="left" vertical="center" wrapText="1"/>
    </xf>
    <xf numFmtId="0" fontId="82" fillId="26" borderId="109" xfId="0" applyFont="1" applyFill="1" applyBorder="1" applyAlignment="1">
      <alignment horizontal="left" vertical="center" wrapText="1"/>
    </xf>
    <xf numFmtId="0" fontId="83" fillId="0" borderId="29" xfId="0" applyFont="1" applyBorder="1" applyAlignment="1">
      <alignment vertical="center" wrapText="1"/>
    </xf>
    <xf numFmtId="0" fontId="83" fillId="0" borderId="108" xfId="0" applyFont="1" applyBorder="1" applyAlignment="1">
      <alignment vertical="center" wrapText="1"/>
    </xf>
    <xf numFmtId="0" fontId="82" fillId="0" borderId="108" xfId="0" applyFont="1" applyBorder="1" applyAlignment="1">
      <alignment horizontal="justify" vertical="center" wrapText="1"/>
    </xf>
    <xf numFmtId="0" fontId="83" fillId="0" borderId="108" xfId="0" applyFont="1" applyBorder="1" applyAlignment="1">
      <alignment horizontal="justify" vertical="center" wrapText="1"/>
    </xf>
    <xf numFmtId="0" fontId="82" fillId="0" borderId="109" xfId="0" applyFont="1" applyBorder="1" applyAlignment="1">
      <alignment horizontal="justify" vertical="center" wrapText="1"/>
    </xf>
    <xf numFmtId="0" fontId="82" fillId="0" borderId="29" xfId="0" applyFont="1" applyBorder="1" applyAlignment="1">
      <alignment horizontal="justify" vertical="center" wrapText="1"/>
    </xf>
    <xf numFmtId="43" fontId="83" fillId="0" borderId="68" xfId="0" applyNumberFormat="1" applyFont="1" applyBorder="1" applyAlignment="1">
      <alignment horizontal="left" vertical="center" wrapText="1"/>
    </xf>
    <xf numFmtId="0" fontId="83" fillId="0" borderId="103" xfId="0" applyFont="1" applyBorder="1" applyAlignment="1">
      <alignment horizontal="left" vertical="center"/>
    </xf>
    <xf numFmtId="0" fontId="83" fillId="0" borderId="105" xfId="0" applyFont="1" applyBorder="1" applyAlignment="1">
      <alignment horizontal="left" vertical="center"/>
    </xf>
    <xf numFmtId="0" fontId="126" fillId="0" borderId="0" xfId="0" applyFont="1" applyAlignment="1">
      <alignment horizontal="right"/>
    </xf>
    <xf numFmtId="0" fontId="69" fillId="23" borderId="10" xfId="0" applyFont="1" applyFill="1" applyBorder="1" applyAlignment="1" applyProtection="1">
      <alignment horizontal="left"/>
    </xf>
    <xf numFmtId="0" fontId="69" fillId="0" borderId="10" xfId="0" applyFont="1" applyFill="1" applyBorder="1" applyAlignment="1" applyProtection="1">
      <alignment horizontal="left"/>
    </xf>
    <xf numFmtId="0" fontId="0" fillId="0" borderId="0" xfId="0" applyAlignment="1" applyProtection="1">
      <alignment horizontal="center"/>
    </xf>
    <xf numFmtId="0" fontId="0" fillId="0" borderId="0" xfId="0" applyFill="1" applyAlignment="1">
      <alignment horizontal="center"/>
    </xf>
    <xf numFmtId="0" fontId="127" fillId="0" borderId="0" xfId="0" applyFont="1" applyAlignment="1" applyProtection="1">
      <alignment vertical="center"/>
    </xf>
    <xf numFmtId="0" fontId="128" fillId="0" borderId="0" xfId="0" applyFont="1" applyProtection="1"/>
    <xf numFmtId="3" fontId="26" fillId="24" borderId="67" xfId="59" applyNumberFormat="1" applyFont="1" applyFill="1" applyBorder="1" applyAlignment="1" applyProtection="1">
      <alignment horizontal="left"/>
    </xf>
    <xf numFmtId="15" fontId="26" fillId="24" borderId="67" xfId="59" applyNumberFormat="1" applyFont="1" applyFill="1" applyBorder="1" applyAlignment="1" applyProtection="1">
      <alignment horizontal="left"/>
    </xf>
    <xf numFmtId="14" fontId="26" fillId="24" borderId="67" xfId="59" applyNumberFormat="1" applyFont="1" applyFill="1" applyBorder="1" applyAlignment="1" applyProtection="1">
      <alignment horizontal="left"/>
    </xf>
    <xf numFmtId="171" fontId="26" fillId="24" borderId="67" xfId="59" applyNumberFormat="1" applyFont="1" applyFill="1" applyBorder="1" applyAlignment="1" applyProtection="1">
      <alignment horizontal="left"/>
    </xf>
    <xf numFmtId="43" fontId="26" fillId="24" borderId="67" xfId="59"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15" fontId="3" fillId="0" borderId="10" xfId="59" applyNumberFormat="1" applyFont="1" applyFill="1" applyBorder="1" applyAlignment="1" applyProtection="1">
      <alignment horizontal="left"/>
      <protection locked="0"/>
    </xf>
    <xf numFmtId="15" fontId="3" fillId="21" borderId="10" xfId="59" applyNumberFormat="1" applyFont="1" applyFill="1" applyBorder="1" applyAlignment="1" applyProtection="1">
      <alignment horizontal="left"/>
      <protection locked="0"/>
    </xf>
    <xf numFmtId="0" fontId="30" fillId="0" borderId="56" xfId="0" applyFont="1" applyFill="1" applyBorder="1" applyAlignment="1" applyProtection="1">
      <alignment horizontal="center" wrapText="1"/>
    </xf>
    <xf numFmtId="3" fontId="14" fillId="20" borderId="11" xfId="0" applyNumberFormat="1" applyFont="1" applyFill="1" applyBorder="1" applyAlignment="1">
      <alignment horizontal="right"/>
    </xf>
    <xf numFmtId="0" fontId="0" fillId="0" borderId="0" xfId="0" applyAlignment="1">
      <alignment horizontal="left"/>
    </xf>
    <xf numFmtId="0" fontId="111" fillId="26" borderId="0" xfId="0" applyFont="1" applyFill="1" applyBorder="1" applyProtection="1">
      <protection locked="0"/>
    </xf>
    <xf numFmtId="0" fontId="111" fillId="0" borderId="0" xfId="0" applyFont="1" applyAlignment="1" applyProtection="1">
      <alignment horizontal="right"/>
      <protection locked="0"/>
    </xf>
    <xf numFmtId="0" fontId="34" fillId="26" borderId="10" xfId="0" applyFont="1" applyFill="1" applyBorder="1" applyAlignment="1">
      <alignment horizontal="center" vertical="center" wrapText="1"/>
    </xf>
    <xf numFmtId="164" fontId="16" fillId="19" borderId="77" xfId="0" applyNumberFormat="1" applyFont="1" applyFill="1" applyBorder="1" applyAlignment="1" applyProtection="1">
      <alignment horizontal="center"/>
    </xf>
    <xf numFmtId="164" fontId="34" fillId="19" borderId="110" xfId="0" applyNumberFormat="1" applyFont="1" applyFill="1" applyBorder="1" applyAlignment="1" applyProtection="1">
      <alignment horizontal="center"/>
    </xf>
    <xf numFmtId="173" fontId="0" fillId="21" borderId="0" xfId="0" applyNumberFormat="1" applyFill="1" applyAlignment="1" applyProtection="1">
      <alignment horizontal="center" vertical="center"/>
      <protection locked="0"/>
    </xf>
    <xf numFmtId="0" fontId="88" fillId="0" borderId="0" xfId="0" applyFont="1"/>
    <xf numFmtId="0" fontId="65" fillId="0" borderId="0" xfId="0" applyFont="1"/>
    <xf numFmtId="0" fontId="129" fillId="0" borderId="0" xfId="0" applyFont="1" applyAlignment="1">
      <alignment horizontal="center"/>
    </xf>
    <xf numFmtId="0" fontId="82" fillId="0" borderId="10" xfId="0" applyFont="1" applyBorder="1" applyAlignment="1">
      <alignment horizontal="left" vertical="top" wrapText="1"/>
    </xf>
    <xf numFmtId="0" fontId="82" fillId="0" borderId="0" xfId="0" applyFont="1"/>
    <xf numFmtId="0" fontId="82" fillId="0" borderId="0" xfId="0" applyFont="1" applyAlignment="1">
      <alignment horizontal="left" vertical="top" wrapText="1"/>
    </xf>
    <xf numFmtId="0" fontId="83" fillId="0" borderId="0" xfId="0" applyFont="1"/>
    <xf numFmtId="9" fontId="130" fillId="28" borderId="10" xfId="57" applyFont="1" applyFill="1" applyBorder="1" applyAlignment="1" applyProtection="1">
      <alignment horizontal="center" vertical="center" wrapText="1"/>
    </xf>
    <xf numFmtId="0" fontId="131" fillId="0" borderId="0" xfId="0" applyFont="1" applyFill="1" applyBorder="1" applyProtection="1">
      <protection locked="0"/>
    </xf>
    <xf numFmtId="15" fontId="131" fillId="0" borderId="0" xfId="0" applyNumberFormat="1" applyFont="1" applyFill="1" applyBorder="1" applyAlignment="1" applyProtection="1">
      <alignment horizontal="left"/>
      <protection locked="0"/>
    </xf>
    <xf numFmtId="0" fontId="16" fillId="0" borderId="0" xfId="0" applyFont="1" applyBorder="1" applyAlignment="1" applyProtection="1">
      <alignment horizontal="right"/>
    </xf>
    <xf numFmtId="15" fontId="16" fillId="0" borderId="0" xfId="0" applyNumberFormat="1" applyFont="1" applyBorder="1" applyAlignment="1" applyProtection="1">
      <alignment horizontal="left"/>
    </xf>
    <xf numFmtId="170" fontId="0" fillId="0" borderId="90" xfId="0" applyNumberFormat="1" applyFill="1" applyBorder="1" applyProtection="1">
      <protection locked="0"/>
    </xf>
    <xf numFmtId="0" fontId="0" fillId="0" borderId="90" xfId="0" applyFill="1" applyBorder="1" applyProtection="1">
      <protection locked="0"/>
    </xf>
    <xf numFmtId="3" fontId="0" fillId="0" borderId="90" xfId="0" applyNumberFormat="1" applyFill="1" applyBorder="1" applyProtection="1">
      <protection locked="0"/>
    </xf>
    <xf numFmtId="0" fontId="0" fillId="0" borderId="106" xfId="0" applyFill="1" applyBorder="1" applyProtection="1">
      <protection locked="0"/>
    </xf>
    <xf numFmtId="4" fontId="131" fillId="0" borderId="111" xfId="0" applyNumberFormat="1" applyFont="1" applyFill="1" applyBorder="1" applyAlignment="1" applyProtection="1">
      <alignment horizontal="right"/>
      <protection locked="0"/>
    </xf>
    <xf numFmtId="4" fontId="131" fillId="0" borderId="111" xfId="0" applyNumberFormat="1" applyFont="1" applyFill="1" applyBorder="1" applyAlignment="1" applyProtection="1">
      <alignment horizontal="center"/>
      <protection locked="0"/>
    </xf>
    <xf numFmtId="3" fontId="8" fillId="0" borderId="29" xfId="28" applyNumberFormat="1" applyFont="1" applyFill="1" applyBorder="1" applyAlignment="1" applyProtection="1"/>
    <xf numFmtId="3" fontId="8" fillId="0" borderId="112" xfId="28" applyNumberFormat="1" applyFont="1" applyFill="1" applyBorder="1" applyAlignment="1" applyProtection="1"/>
    <xf numFmtId="0" fontId="0" fillId="0" borderId="111" xfId="0" applyBorder="1" applyProtection="1">
      <protection locked="0"/>
    </xf>
    <xf numFmtId="0" fontId="0" fillId="0" borderId="90" xfId="0" applyBorder="1" applyProtection="1">
      <protection locked="0"/>
    </xf>
    <xf numFmtId="0" fontId="0" fillId="0" borderId="106" xfId="0" applyBorder="1" applyProtection="1">
      <protection locked="0"/>
    </xf>
    <xf numFmtId="3" fontId="69" fillId="29" borderId="10" xfId="0" applyNumberFormat="1" applyFont="1" applyFill="1" applyBorder="1" applyAlignment="1" applyProtection="1">
      <alignment vertical="center"/>
      <protection locked="0"/>
    </xf>
    <xf numFmtId="3" fontId="69" fillId="29" borderId="10" xfId="0" applyNumberFormat="1" applyFont="1" applyFill="1" applyBorder="1" applyAlignment="1" applyProtection="1">
      <alignment horizontal="right" vertical="center"/>
      <protection locked="0"/>
    </xf>
    <xf numFmtId="3" fontId="4" fillId="29" borderId="10" xfId="0" applyNumberFormat="1" applyFont="1" applyFill="1" applyBorder="1" applyAlignment="1" applyProtection="1">
      <alignment vertical="center"/>
      <protection locked="0"/>
    </xf>
    <xf numFmtId="3" fontId="69" fillId="29" borderId="60" xfId="0" applyNumberFormat="1" applyFont="1" applyFill="1" applyBorder="1" applyAlignment="1" applyProtection="1">
      <alignment vertical="center"/>
      <protection locked="0"/>
    </xf>
    <xf numFmtId="3" fontId="4" fillId="29" borderId="10" xfId="0" applyNumberFormat="1" applyFont="1" applyFill="1" applyBorder="1" applyAlignment="1" applyProtection="1">
      <alignment horizontal="right" vertical="center"/>
      <protection locked="0"/>
    </xf>
    <xf numFmtId="3" fontId="69" fillId="29" borderId="60" xfId="0" applyNumberFormat="1" applyFont="1" applyFill="1" applyBorder="1" applyAlignment="1" applyProtection="1">
      <alignment horizontal="right" vertical="center"/>
      <protection locked="0"/>
    </xf>
    <xf numFmtId="3" fontId="69" fillId="29" borderId="61" xfId="0" applyNumberFormat="1" applyFont="1" applyFill="1" applyBorder="1" applyAlignment="1" applyProtection="1">
      <alignment horizontal="right" vertical="center"/>
      <protection locked="0"/>
    </xf>
    <xf numFmtId="3" fontId="69" fillId="29" borderId="113" xfId="0" applyNumberFormat="1" applyFont="1" applyFill="1" applyBorder="1" applyAlignment="1" applyProtection="1">
      <alignment horizontal="right" vertical="center"/>
      <protection locked="0"/>
    </xf>
    <xf numFmtId="1" fontId="0" fillId="0" borderId="10" xfId="0" applyNumberFormat="1" applyFill="1" applyBorder="1" applyAlignment="1" applyProtection="1">
      <alignment horizontal="center"/>
    </xf>
    <xf numFmtId="15" fontId="82" fillId="0" borderId="10" xfId="0" applyNumberFormat="1" applyFont="1" applyBorder="1" applyAlignment="1">
      <alignment horizontal="center" vertical="top"/>
    </xf>
    <xf numFmtId="0" fontId="82" fillId="0" borderId="10" xfId="0" applyFont="1" applyBorder="1" applyAlignment="1">
      <alignment horizontal="center" vertical="top"/>
    </xf>
    <xf numFmtId="0" fontId="82" fillId="0" borderId="10" xfId="0" applyFont="1" applyBorder="1" applyAlignment="1">
      <alignment vertical="top"/>
    </xf>
    <xf numFmtId="3" fontId="23" fillId="25" borderId="10" xfId="28" applyNumberFormat="1" applyFont="1" applyFill="1" applyBorder="1" applyProtection="1">
      <protection locked="0"/>
    </xf>
    <xf numFmtId="15" fontId="2" fillId="0" borderId="10" xfId="59" applyNumberFormat="1" applyFont="1" applyFill="1" applyBorder="1" applyAlignment="1" applyProtection="1">
      <alignment horizontal="left"/>
      <protection locked="0"/>
    </xf>
    <xf numFmtId="0" fontId="82" fillId="0" borderId="29" xfId="0" applyFont="1" applyBorder="1" applyAlignment="1" applyProtection="1">
      <alignment horizontal="justify" vertical="center" wrapText="1"/>
      <protection locked="0"/>
    </xf>
    <xf numFmtId="0" fontId="83" fillId="0" borderId="108" xfId="0" applyFont="1" applyBorder="1" applyAlignment="1" applyProtection="1">
      <alignment horizontal="justify" vertical="center" wrapText="1"/>
      <protection locked="0"/>
    </xf>
    <xf numFmtId="0" fontId="83" fillId="0" borderId="109" xfId="0" applyFont="1" applyBorder="1" applyAlignment="1" applyProtection="1">
      <alignment horizontal="justify" vertical="center" wrapText="1"/>
      <protection locked="0"/>
    </xf>
    <xf numFmtId="0" fontId="79" fillId="0" borderId="29" xfId="0" applyFont="1" applyFill="1" applyBorder="1" applyAlignment="1" applyProtection="1">
      <alignment vertical="center" wrapText="1"/>
      <protection locked="0"/>
    </xf>
    <xf numFmtId="0" fontId="79" fillId="0" borderId="108" xfId="0" applyFont="1" applyFill="1" applyBorder="1" applyAlignment="1" applyProtection="1">
      <alignment vertical="center" wrapText="1"/>
      <protection locked="0"/>
    </xf>
    <xf numFmtId="0" fontId="79" fillId="0" borderId="109" xfId="0" applyFont="1" applyFill="1" applyBorder="1" applyAlignment="1" applyProtection="1">
      <alignment vertical="center" wrapText="1"/>
      <protection locked="0"/>
    </xf>
    <xf numFmtId="3" fontId="1" fillId="25" borderId="78" xfId="28" applyNumberFormat="1" applyFont="1" applyFill="1" applyBorder="1" applyAlignment="1" applyProtection="1">
      <protection locked="0"/>
    </xf>
    <xf numFmtId="3" fontId="1" fillId="25" borderId="83" xfId="28" applyNumberFormat="1" applyFont="1" applyFill="1" applyBorder="1" applyProtection="1">
      <protection locked="0"/>
    </xf>
    <xf numFmtId="3" fontId="1" fillId="25" borderId="78" xfId="28" applyNumberFormat="1" applyFont="1" applyFill="1" applyBorder="1" applyProtection="1">
      <protection locked="0"/>
    </xf>
    <xf numFmtId="0" fontId="98" fillId="0" borderId="0" xfId="0" applyFont="1" applyAlignment="1" applyProtection="1">
      <alignment horizontal="right"/>
    </xf>
    <xf numFmtId="43" fontId="30" fillId="25" borderId="71" xfId="28" applyFont="1" applyFill="1" applyBorder="1" applyAlignment="1" applyProtection="1">
      <protection locked="0"/>
    </xf>
    <xf numFmtId="3" fontId="30" fillId="39" borderId="75" xfId="0" applyNumberFormat="1" applyFont="1" applyFill="1" applyBorder="1" applyAlignment="1" applyProtection="1">
      <protection locked="0"/>
    </xf>
    <xf numFmtId="3" fontId="30" fillId="39" borderId="71" xfId="0" applyNumberFormat="1" applyFont="1" applyFill="1" applyBorder="1" applyAlignment="1" applyProtection="1">
      <protection locked="0"/>
    </xf>
    <xf numFmtId="9" fontId="98" fillId="0" borderId="0" xfId="57" applyFont="1" applyFill="1" applyBorder="1" applyAlignment="1" applyProtection="1">
      <alignment horizontal="center"/>
    </xf>
    <xf numFmtId="9" fontId="131" fillId="0" borderId="111" xfId="57" applyFont="1" applyFill="1" applyBorder="1" applyProtection="1">
      <protection locked="0"/>
    </xf>
    <xf numFmtId="3" fontId="134" fillId="0" borderId="0" xfId="0" applyNumberFormat="1" applyFont="1" applyProtection="1"/>
    <xf numFmtId="0" fontId="134" fillId="0" borderId="0" xfId="0" applyFont="1" applyAlignment="1" applyProtection="1">
      <alignment horizontal="right"/>
    </xf>
    <xf numFmtId="9" fontId="0" fillId="0" borderId="0" xfId="57" applyFont="1" applyProtection="1"/>
    <xf numFmtId="9" fontId="134" fillId="0" borderId="0" xfId="57" applyFont="1" applyProtection="1"/>
    <xf numFmtId="0" fontId="28" fillId="0" borderId="0" xfId="0" applyFont="1" applyFill="1" applyBorder="1" applyAlignment="1" applyProtection="1">
      <alignment horizontal="right"/>
    </xf>
    <xf numFmtId="0" fontId="0" fillId="0" borderId="0" xfId="0" applyFill="1" applyBorder="1" applyAlignment="1" applyProtection="1">
      <alignment horizontal="right"/>
    </xf>
    <xf numFmtId="9" fontId="0" fillId="0" borderId="0" xfId="0" applyNumberFormat="1" applyAlignment="1" applyProtection="1">
      <alignment horizontal="right"/>
    </xf>
    <xf numFmtId="3" fontId="135" fillId="29" borderId="10" xfId="0" applyNumberFormat="1" applyFont="1" applyFill="1" applyBorder="1" applyAlignment="1" applyProtection="1">
      <alignment vertical="center"/>
      <protection locked="0"/>
    </xf>
    <xf numFmtId="9" fontId="135" fillId="29" borderId="10" xfId="57" applyFont="1" applyFill="1" applyBorder="1" applyAlignment="1" applyProtection="1">
      <alignment vertical="center"/>
      <protection locked="0"/>
    </xf>
    <xf numFmtId="3" fontId="135" fillId="22" borderId="10" xfId="0" applyNumberFormat="1" applyFont="1" applyFill="1" applyBorder="1" applyAlignment="1" applyProtection="1">
      <alignment vertical="center"/>
      <protection locked="0"/>
    </xf>
    <xf numFmtId="3" fontId="135" fillId="29" borderId="10" xfId="0" applyNumberFormat="1" applyFont="1" applyFill="1" applyBorder="1" applyAlignment="1" applyProtection="1">
      <alignment horizontal="right" vertical="center"/>
      <protection locked="0"/>
    </xf>
    <xf numFmtId="43" fontId="19" fillId="30" borderId="0" xfId="40" applyFont="1" applyFill="1" applyBorder="1" applyAlignment="1">
      <alignment horizontal="center" vertical="center"/>
    </xf>
    <xf numFmtId="43" fontId="35" fillId="0" borderId="0" xfId="0" applyNumberFormat="1" applyFont="1" applyAlignment="1">
      <alignment horizontal="center"/>
    </xf>
    <xf numFmtId="0" fontId="0" fillId="0" borderId="0" xfId="0" applyAlignment="1"/>
    <xf numFmtId="0" fontId="120" fillId="0" borderId="0" xfId="0" applyFont="1" applyAlignment="1">
      <alignment horizontal="center"/>
    </xf>
    <xf numFmtId="0" fontId="121" fillId="0" borderId="0" xfId="0" applyFont="1" applyAlignment="1">
      <alignment horizontal="center"/>
    </xf>
    <xf numFmtId="0" fontId="83" fillId="26" borderId="29" xfId="0" applyFont="1" applyFill="1" applyBorder="1" applyAlignment="1">
      <alignment vertical="center" wrapText="1"/>
    </xf>
    <xf numFmtId="0" fontId="83" fillId="26" borderId="108" xfId="0" applyFont="1" applyFill="1" applyBorder="1" applyAlignment="1">
      <alignment vertical="center" wrapText="1"/>
    </xf>
    <xf numFmtId="0" fontId="83" fillId="26" borderId="109" xfId="0" applyFont="1" applyFill="1" applyBorder="1" applyAlignment="1">
      <alignment vertical="center" wrapText="1"/>
    </xf>
    <xf numFmtId="0" fontId="82" fillId="0" borderId="114" xfId="0"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0" fontId="82" fillId="0" borderId="68" xfId="0" applyFont="1" applyBorder="1" applyAlignment="1">
      <alignment horizontal="left" vertical="center" wrapText="1"/>
    </xf>
    <xf numFmtId="0" fontId="82" fillId="0" borderId="103" xfId="0" applyFont="1" applyBorder="1" applyAlignment="1">
      <alignment horizontal="left" vertical="center" wrapText="1"/>
    </xf>
    <xf numFmtId="0" fontId="82" fillId="0" borderId="105" xfId="0" applyFont="1" applyBorder="1" applyAlignment="1">
      <alignment horizontal="left" vertical="center" wrapText="1"/>
    </xf>
    <xf numFmtId="0" fontId="83" fillId="0" borderId="29" xfId="0" applyFont="1" applyBorder="1" applyAlignment="1" applyProtection="1">
      <alignment vertical="center" wrapText="1"/>
      <protection locked="0"/>
    </xf>
    <xf numFmtId="0" fontId="83" fillId="0" borderId="108" xfId="0" applyFont="1" applyBorder="1" applyAlignment="1" applyProtection="1">
      <alignment vertical="center" wrapText="1"/>
      <protection locked="0"/>
    </xf>
    <xf numFmtId="0" fontId="83" fillId="0" borderId="109" xfId="0" applyFont="1" applyBorder="1" applyAlignment="1" applyProtection="1">
      <alignment vertical="center" wrapText="1"/>
      <protection locked="0"/>
    </xf>
    <xf numFmtId="0" fontId="82" fillId="0" borderId="29" xfId="0" applyFont="1" applyBorder="1" applyAlignment="1" applyProtection="1">
      <alignment horizontal="left" vertical="center" wrapText="1"/>
      <protection locked="0"/>
    </xf>
    <xf numFmtId="0" fontId="82" fillId="0" borderId="108" xfId="0" applyFont="1" applyBorder="1" applyAlignment="1" applyProtection="1">
      <alignment horizontal="left" vertical="center" wrapText="1"/>
      <protection locked="0"/>
    </xf>
    <xf numFmtId="0" fontId="82" fillId="0" borderId="109" xfId="0" applyFont="1" applyBorder="1" applyAlignment="1" applyProtection="1">
      <alignment horizontal="left" vertical="center" wrapText="1"/>
      <protection locked="0"/>
    </xf>
    <xf numFmtId="0" fontId="4" fillId="0" borderId="29" xfId="0" applyFont="1" applyBorder="1" applyAlignment="1">
      <alignment horizontal="left" vertical="center" wrapText="1"/>
    </xf>
    <xf numFmtId="0" fontId="124" fillId="0" borderId="108" xfId="0" applyFont="1" applyBorder="1" applyAlignment="1">
      <alignment horizontal="left" vertical="center" wrapText="1"/>
    </xf>
    <xf numFmtId="0" fontId="124" fillId="0" borderId="109" xfId="0" applyFont="1" applyBorder="1" applyAlignment="1">
      <alignment horizontal="left" vertical="center" wrapText="1"/>
    </xf>
    <xf numFmtId="43" fontId="83" fillId="0" borderId="29" xfId="0" applyNumberFormat="1" applyFont="1" applyBorder="1" applyAlignment="1">
      <alignment horizontal="left" vertical="center" wrapText="1"/>
    </xf>
    <xf numFmtId="0" fontId="83" fillId="0" borderId="108" xfId="0" applyFont="1" applyBorder="1" applyAlignment="1">
      <alignment horizontal="left" vertical="center" wrapText="1"/>
    </xf>
    <xf numFmtId="0" fontId="83" fillId="0" borderId="109" xfId="0" applyFont="1" applyBorder="1" applyAlignment="1">
      <alignment horizontal="left" vertical="center" wrapText="1"/>
    </xf>
    <xf numFmtId="0" fontId="34" fillId="0" borderId="29" xfId="0" applyFont="1" applyBorder="1" applyAlignment="1">
      <alignment horizontal="center" vertical="center" wrapText="1"/>
    </xf>
    <xf numFmtId="0" fontId="34" fillId="0" borderId="108" xfId="0" applyFont="1" applyBorder="1" applyAlignment="1">
      <alignment horizontal="center" vertical="center" wrapText="1"/>
    </xf>
    <xf numFmtId="0" fontId="34" fillId="0" borderId="109" xfId="0" applyFont="1" applyBorder="1" applyAlignment="1">
      <alignment horizontal="center" vertical="center" wrapText="1"/>
    </xf>
    <xf numFmtId="0" fontId="38" fillId="26" borderId="29" xfId="0" applyFont="1" applyFill="1" applyBorder="1" applyAlignment="1">
      <alignment horizontal="center"/>
    </xf>
    <xf numFmtId="0" fontId="38" fillId="26" borderId="108" xfId="0" applyFont="1" applyFill="1" applyBorder="1" applyAlignment="1">
      <alignment horizontal="center"/>
    </xf>
    <xf numFmtId="0" fontId="38" fillId="26" borderId="109" xfId="0" applyFont="1" applyFill="1" applyBorder="1" applyAlignment="1">
      <alignment horizontal="center"/>
    </xf>
    <xf numFmtId="0" fontId="79" fillId="0" borderId="29" xfId="0" applyFont="1" applyFill="1" applyBorder="1" applyAlignment="1" applyProtection="1">
      <alignment vertical="center" wrapText="1"/>
      <protection locked="0"/>
    </xf>
    <xf numFmtId="0" fontId="79" fillId="0" borderId="108" xfId="0" applyFont="1" applyFill="1" applyBorder="1" applyAlignment="1" applyProtection="1">
      <alignment vertical="center" wrapText="1"/>
      <protection locked="0"/>
    </xf>
    <xf numFmtId="0" fontId="79" fillId="0" borderId="109" xfId="0" applyFont="1" applyFill="1" applyBorder="1" applyAlignment="1" applyProtection="1">
      <alignment vertical="center" wrapText="1"/>
      <protection locked="0"/>
    </xf>
    <xf numFmtId="0" fontId="82" fillId="0" borderId="29" xfId="0" applyFont="1" applyBorder="1" applyAlignment="1" applyProtection="1">
      <alignment horizontal="justify" vertical="center" wrapText="1"/>
      <protection locked="0"/>
    </xf>
    <xf numFmtId="0" fontId="83" fillId="0" borderId="108" xfId="0" applyFont="1" applyBorder="1" applyAlignment="1" applyProtection="1">
      <alignment horizontal="justify" vertical="center" wrapText="1"/>
      <protection locked="0"/>
    </xf>
    <xf numFmtId="0" fontId="83" fillId="0" borderId="109" xfId="0" applyFont="1" applyBorder="1" applyAlignment="1" applyProtection="1">
      <alignment horizontal="justify" vertical="center" wrapText="1"/>
      <protection locked="0"/>
    </xf>
    <xf numFmtId="0" fontId="30" fillId="0" borderId="29" xfId="0" applyFont="1" applyBorder="1" applyAlignment="1">
      <alignment horizontal="center" vertical="center" wrapText="1"/>
    </xf>
    <xf numFmtId="0" fontId="30" fillId="0" borderId="108" xfId="0" applyFont="1" applyBorder="1" applyAlignment="1">
      <alignment horizontal="center" vertical="center" wrapText="1"/>
    </xf>
    <xf numFmtId="0" fontId="30" fillId="0" borderId="109" xfId="0" applyFont="1" applyBorder="1" applyAlignment="1">
      <alignment horizontal="center" vertical="center" wrapText="1"/>
    </xf>
    <xf numFmtId="0" fontId="88" fillId="0" borderId="0" xfId="0" applyFont="1" applyAlignment="1">
      <alignment horizontal="center"/>
    </xf>
    <xf numFmtId="0" fontId="38" fillId="26" borderId="29" xfId="0" applyFont="1" applyFill="1" applyBorder="1" applyAlignment="1">
      <alignment horizontal="center" vertical="center" wrapText="1"/>
    </xf>
    <xf numFmtId="0" fontId="38" fillId="26" borderId="108" xfId="0" applyFont="1" applyFill="1" applyBorder="1" applyAlignment="1">
      <alignment horizontal="center" vertical="center"/>
    </xf>
    <xf numFmtId="0" fontId="38" fillId="26" borderId="109" xfId="0" applyFont="1" applyFill="1" applyBorder="1" applyAlignment="1">
      <alignment horizontal="center" vertical="center"/>
    </xf>
    <xf numFmtId="0" fontId="38" fillId="26" borderId="29" xfId="0" applyFont="1" applyFill="1" applyBorder="1" applyAlignment="1">
      <alignment horizontal="center" vertical="center"/>
    </xf>
    <xf numFmtId="0" fontId="82" fillId="0" borderId="29" xfId="0" applyFont="1" applyBorder="1" applyAlignment="1">
      <alignment horizontal="left" vertical="center" wrapText="1"/>
    </xf>
    <xf numFmtId="0" fontId="82" fillId="0" borderId="108" xfId="0" applyFont="1" applyBorder="1" applyAlignment="1">
      <alignment horizontal="left" vertical="center" wrapText="1"/>
    </xf>
    <xf numFmtId="0" fontId="82" fillId="0" borderId="109" xfId="0" applyFont="1" applyBorder="1" applyAlignment="1">
      <alignment horizontal="left" vertical="center" wrapText="1"/>
    </xf>
    <xf numFmtId="0" fontId="4" fillId="0" borderId="108" xfId="0" applyFont="1" applyBorder="1" applyAlignment="1">
      <alignment horizontal="left" vertical="center" wrapText="1"/>
    </xf>
    <xf numFmtId="0" fontId="4" fillId="0" borderId="109" xfId="0" applyFont="1" applyBorder="1" applyAlignment="1">
      <alignment horizontal="left" vertical="center" wrapText="1"/>
    </xf>
    <xf numFmtId="0" fontId="82" fillId="0" borderId="29" xfId="0" applyNumberFormat="1" applyFont="1" applyBorder="1" applyAlignment="1" applyProtection="1">
      <alignment horizontal="left" vertical="center" wrapText="1"/>
      <protection locked="0"/>
    </xf>
    <xf numFmtId="0" fontId="82" fillId="0" borderId="108" xfId="0" applyNumberFormat="1" applyFont="1" applyBorder="1" applyAlignment="1" applyProtection="1">
      <alignment horizontal="left" vertical="center" wrapText="1"/>
      <protection locked="0"/>
    </xf>
    <xf numFmtId="0" fontId="82" fillId="0" borderId="109" xfId="0" applyNumberFormat="1" applyFont="1" applyBorder="1" applyAlignment="1" applyProtection="1">
      <alignment horizontal="left" vertical="center" wrapText="1"/>
      <protection locked="0"/>
    </xf>
    <xf numFmtId="0" fontId="83" fillId="0" borderId="108" xfId="0" applyFont="1" applyBorder="1" applyAlignment="1" applyProtection="1">
      <alignment horizontal="left" vertical="center" wrapText="1"/>
      <protection locked="0"/>
    </xf>
    <xf numFmtId="0" fontId="83" fillId="0" borderId="109" xfId="0" applyFont="1" applyBorder="1" applyAlignment="1" applyProtection="1">
      <alignment horizontal="left" vertical="center" wrapText="1"/>
      <protection locked="0"/>
    </xf>
    <xf numFmtId="0" fontId="83" fillId="24" borderId="29" xfId="0" applyFont="1" applyFill="1" applyBorder="1" applyAlignment="1">
      <alignment horizontal="center"/>
    </xf>
    <xf numFmtId="0" fontId="83" fillId="24" borderId="108" xfId="0" applyFont="1" applyFill="1" applyBorder="1" applyAlignment="1">
      <alignment horizontal="center"/>
    </xf>
    <xf numFmtId="0" fontId="83" fillId="24" borderId="109" xfId="0" applyFont="1" applyFill="1" applyBorder="1" applyAlignment="1">
      <alignment horizontal="center"/>
    </xf>
    <xf numFmtId="0" fontId="83" fillId="0" borderId="29" xfId="0" applyFont="1" applyBorder="1" applyAlignment="1">
      <alignment horizontal="left" vertical="center" wrapText="1"/>
    </xf>
    <xf numFmtId="0" fontId="82" fillId="0" borderId="114" xfId="0" applyFont="1" applyBorder="1" applyAlignment="1">
      <alignment horizontal="left" wrapText="1"/>
    </xf>
    <xf numFmtId="0" fontId="82" fillId="0" borderId="115" xfId="0" applyFont="1" applyBorder="1" applyAlignment="1">
      <alignment horizontal="left" wrapText="1"/>
    </xf>
    <xf numFmtId="0" fontId="82" fillId="0" borderId="116" xfId="0" applyFont="1" applyBorder="1" applyAlignment="1">
      <alignment horizontal="left" wrapText="1"/>
    </xf>
    <xf numFmtId="0" fontId="83" fillId="0" borderId="68" xfId="0" applyFont="1" applyBorder="1" applyAlignment="1">
      <alignment horizontal="left" vertical="center" wrapText="1"/>
    </xf>
    <xf numFmtId="0" fontId="83" fillId="0" borderId="103" xfId="0" applyFont="1" applyBorder="1" applyAlignment="1">
      <alignment horizontal="left" vertical="center" wrapText="1"/>
    </xf>
    <xf numFmtId="0" fontId="83" fillId="0" borderId="105" xfId="0" applyFont="1" applyBorder="1" applyAlignment="1">
      <alignment horizontal="left" vertical="center" wrapText="1"/>
    </xf>
    <xf numFmtId="0" fontId="4" fillId="0" borderId="68" xfId="0" applyFont="1" applyBorder="1" applyAlignment="1">
      <alignment horizontal="left" vertical="center" wrapText="1"/>
    </xf>
    <xf numFmtId="0" fontId="4" fillId="0" borderId="103" xfId="0" applyFont="1" applyBorder="1" applyAlignment="1">
      <alignment horizontal="left" vertical="center" wrapText="1"/>
    </xf>
    <xf numFmtId="0" fontId="4" fillId="0" borderId="105" xfId="0" applyFont="1" applyBorder="1" applyAlignment="1">
      <alignment horizontal="left" vertical="center" wrapText="1"/>
    </xf>
    <xf numFmtId="0" fontId="30" fillId="0" borderId="106" xfId="0" applyFont="1" applyBorder="1" applyAlignment="1">
      <alignment horizontal="left"/>
    </xf>
    <xf numFmtId="0" fontId="30" fillId="0" borderId="0" xfId="0" applyFont="1" applyBorder="1" applyAlignment="1">
      <alignment horizontal="left"/>
    </xf>
    <xf numFmtId="0" fontId="30" fillId="0" borderId="0" xfId="0" applyFont="1" applyBorder="1" applyAlignment="1">
      <alignment horizontal="left" wrapText="1"/>
    </xf>
    <xf numFmtId="43" fontId="83" fillId="0" borderId="114" xfId="0" applyNumberFormat="1" applyFont="1" applyBorder="1" applyAlignment="1">
      <alignment horizontal="left" vertical="center" wrapText="1"/>
    </xf>
    <xf numFmtId="0" fontId="83" fillId="0" borderId="115" xfId="0" applyFont="1" applyBorder="1" applyAlignment="1">
      <alignment horizontal="left" vertical="center" wrapText="1"/>
    </xf>
    <xf numFmtId="0" fontId="83" fillId="0" borderId="116" xfId="0" applyFont="1" applyBorder="1" applyAlignment="1">
      <alignment horizontal="left" vertical="center" wrapText="1"/>
    </xf>
    <xf numFmtId="0" fontId="83" fillId="0" borderId="108" xfId="0" applyFont="1" applyBorder="1" applyAlignment="1">
      <alignment horizontal="left" vertical="center"/>
    </xf>
    <xf numFmtId="0" fontId="83" fillId="0" borderId="109" xfId="0" applyFont="1" applyBorder="1" applyAlignment="1">
      <alignment horizontal="left" vertical="center"/>
    </xf>
    <xf numFmtId="0" fontId="83" fillId="0" borderId="114" xfId="0" applyFont="1" applyBorder="1" applyAlignment="1">
      <alignment horizontal="left" vertical="center" wrapText="1"/>
    </xf>
    <xf numFmtId="0" fontId="65" fillId="0" borderId="0" xfId="0" applyFont="1" applyBorder="1" applyAlignment="1">
      <alignment horizontal="left" wrapText="1"/>
    </xf>
    <xf numFmtId="43" fontId="19" fillId="31" borderId="0" xfId="48" applyFont="1" applyFill="1" applyAlignment="1" applyProtection="1">
      <alignment horizontal="center" vertical="center"/>
    </xf>
    <xf numFmtId="0" fontId="65" fillId="25" borderId="29" xfId="0" applyFont="1" applyFill="1" applyBorder="1" applyAlignment="1">
      <alignment horizontal="center"/>
    </xf>
    <xf numFmtId="0" fontId="65" fillId="25" borderId="108" xfId="0" applyFont="1" applyFill="1" applyBorder="1" applyAlignment="1">
      <alignment horizontal="center"/>
    </xf>
    <xf numFmtId="0" fontId="65" fillId="25" borderId="109" xfId="0" applyFont="1" applyFill="1" applyBorder="1" applyAlignment="1">
      <alignment horizontal="center"/>
    </xf>
    <xf numFmtId="0" fontId="83" fillId="0" borderId="106" xfId="0" applyFont="1" applyBorder="1" applyAlignment="1">
      <alignment horizontal="left" wrapText="1"/>
    </xf>
    <xf numFmtId="0" fontId="82" fillId="0" borderId="106" xfId="0" applyFont="1" applyBorder="1" applyAlignment="1">
      <alignment horizontal="left" wrapText="1"/>
    </xf>
    <xf numFmtId="0" fontId="30" fillId="0" borderId="106" xfId="0" applyFont="1" applyBorder="1" applyAlignment="1">
      <alignment horizontal="left" wrapText="1"/>
    </xf>
    <xf numFmtId="9" fontId="83" fillId="0" borderId="29" xfId="57" applyFont="1" applyBorder="1" applyAlignment="1">
      <alignment horizontal="left" vertical="center" wrapText="1"/>
    </xf>
    <xf numFmtId="9" fontId="83" fillId="0" borderId="108" xfId="57" applyFont="1" applyBorder="1" applyAlignment="1">
      <alignment horizontal="left" vertical="center" wrapText="1"/>
    </xf>
    <xf numFmtId="9" fontId="83" fillId="0" borderId="109" xfId="57" applyFont="1" applyBorder="1" applyAlignment="1">
      <alignment horizontal="left" vertical="center" wrapText="1"/>
    </xf>
    <xf numFmtId="0" fontId="83" fillId="0" borderId="115" xfId="0" applyFont="1" applyBorder="1" applyAlignment="1">
      <alignment horizontal="left" vertical="center"/>
    </xf>
    <xf numFmtId="0" fontId="83" fillId="0" borderId="116" xfId="0" applyFont="1" applyBorder="1" applyAlignment="1">
      <alignment horizontal="left" vertical="center"/>
    </xf>
    <xf numFmtId="0" fontId="83" fillId="0" borderId="68" xfId="0" applyNumberFormat="1" applyFont="1" applyBorder="1" applyAlignment="1">
      <alignment horizontal="left" vertical="center" wrapText="1"/>
    </xf>
    <xf numFmtId="0" fontId="82" fillId="0" borderId="103" xfId="0" applyNumberFormat="1" applyFont="1" applyBorder="1" applyAlignment="1">
      <alignment horizontal="left" vertical="center" wrapText="1"/>
    </xf>
    <xf numFmtId="0" fontId="82" fillId="0" borderId="105" xfId="0" applyNumberFormat="1" applyFont="1" applyBorder="1" applyAlignment="1">
      <alignment horizontal="left" vertical="center" wrapText="1"/>
    </xf>
    <xf numFmtId="0" fontId="111" fillId="0" borderId="0" xfId="0" applyFont="1" applyBorder="1" applyAlignment="1" applyProtection="1">
      <alignment horizontal="right"/>
    </xf>
    <xf numFmtId="0" fontId="111" fillId="0" borderId="152" xfId="0" applyFont="1" applyBorder="1" applyAlignment="1" applyProtection="1">
      <alignment horizontal="right"/>
    </xf>
    <xf numFmtId="0" fontId="111" fillId="0" borderId="48" xfId="0" applyFont="1" applyBorder="1" applyAlignment="1" applyProtection="1">
      <alignment horizontal="right"/>
    </xf>
    <xf numFmtId="0" fontId="111" fillId="0" borderId="0" xfId="0" applyFont="1" applyAlignment="1" applyProtection="1">
      <alignment horizontal="right"/>
    </xf>
    <xf numFmtId="15" fontId="119" fillId="0" borderId="10" xfId="59" applyNumberFormat="1" applyFont="1" applyFill="1" applyBorder="1" applyAlignment="1" applyProtection="1">
      <alignment horizontal="center"/>
      <protection locked="0"/>
    </xf>
    <xf numFmtId="15" fontId="133" fillId="0" borderId="10" xfId="59" applyNumberFormat="1" applyFill="1" applyBorder="1" applyAlignment="1" applyProtection="1">
      <alignment horizontal="center"/>
      <protection locked="0"/>
    </xf>
    <xf numFmtId="43" fontId="17" fillId="34" borderId="10" xfId="59" applyFont="1" applyFill="1" applyBorder="1" applyAlignment="1" applyProtection="1">
      <alignment horizontal="center"/>
      <protection locked="0"/>
    </xf>
    <xf numFmtId="43" fontId="63" fillId="31" borderId="0" xfId="40" applyFont="1" applyFill="1" applyAlignment="1" applyProtection="1">
      <alignment horizontal="center" vertical="center"/>
    </xf>
    <xf numFmtId="49" fontId="0" fillId="0" borderId="29" xfId="0" applyNumberFormat="1" applyBorder="1" applyAlignment="1" applyProtection="1">
      <alignment horizontal="left"/>
      <protection locked="0"/>
    </xf>
    <xf numFmtId="49" fontId="0" fillId="0" borderId="108" xfId="0" applyNumberFormat="1" applyBorder="1" applyAlignment="1" applyProtection="1">
      <alignment horizontal="left"/>
      <protection locked="0"/>
    </xf>
    <xf numFmtId="49" fontId="0" fillId="0" borderId="109" xfId="0" applyNumberFormat="1" applyBorder="1" applyAlignment="1" applyProtection="1">
      <alignment horizontal="left"/>
      <protection locked="0"/>
    </xf>
    <xf numFmtId="49" fontId="1" fillId="0" borderId="29" xfId="0" applyNumberFormat="1" applyFont="1" applyBorder="1" applyAlignment="1" applyProtection="1">
      <alignment horizontal="left"/>
      <protection locked="0"/>
    </xf>
    <xf numFmtId="49" fontId="3" fillId="0" borderId="108" xfId="0" applyNumberFormat="1" applyFont="1" applyBorder="1" applyAlignment="1" applyProtection="1">
      <alignment horizontal="left"/>
      <protection locked="0"/>
    </xf>
    <xf numFmtId="49" fontId="3" fillId="0" borderId="109" xfId="0" applyNumberFormat="1" applyFont="1" applyBorder="1" applyAlignment="1" applyProtection="1">
      <alignment horizontal="left"/>
      <protection locked="0"/>
    </xf>
    <xf numFmtId="0" fontId="0" fillId="19" borderId="144" xfId="0" applyFill="1" applyBorder="1" applyAlignment="1" applyProtection="1">
      <alignment horizontal="center" vertical="center" textRotation="90"/>
    </xf>
    <xf numFmtId="43" fontId="16" fillId="0" borderId="145" xfId="0" applyNumberFormat="1" applyFont="1" applyBorder="1" applyAlignment="1" applyProtection="1">
      <alignment horizontal="center"/>
    </xf>
    <xf numFmtId="0" fontId="16" fillId="0" borderId="146" xfId="0" applyFont="1" applyBorder="1" applyAlignment="1" applyProtection="1">
      <alignment horizontal="center"/>
    </xf>
    <xf numFmtId="0" fontId="16" fillId="0" borderId="147" xfId="0" applyFont="1" applyBorder="1" applyAlignment="1" applyProtection="1">
      <alignment horizontal="center"/>
    </xf>
    <xf numFmtId="49" fontId="4" fillId="32" borderId="117" xfId="0" applyNumberFormat="1" applyFont="1" applyFill="1" applyBorder="1" applyAlignment="1" applyProtection="1">
      <alignment horizontal="left" vertical="center" wrapText="1"/>
      <protection locked="0"/>
    </xf>
    <xf numFmtId="49" fontId="69" fillId="32" borderId="10" xfId="0" applyNumberFormat="1" applyFont="1" applyFill="1" applyBorder="1" applyAlignment="1" applyProtection="1">
      <alignment horizontal="left" vertical="center" wrapText="1"/>
      <protection locked="0"/>
    </xf>
    <xf numFmtId="49" fontId="69" fillId="32" borderId="29" xfId="0" applyNumberFormat="1" applyFont="1" applyFill="1" applyBorder="1" applyAlignment="1" applyProtection="1">
      <alignment horizontal="left" vertical="center" wrapText="1"/>
      <protection locked="0"/>
    </xf>
    <xf numFmtId="49" fontId="69" fillId="32" borderId="117" xfId="0" applyNumberFormat="1" applyFont="1" applyFill="1" applyBorder="1" applyAlignment="1" applyProtection="1">
      <alignment horizontal="left" vertical="center" wrapText="1"/>
      <protection locked="0"/>
    </xf>
    <xf numFmtId="0" fontId="28" fillId="0" borderId="148" xfId="0" applyFont="1" applyBorder="1" applyAlignment="1" applyProtection="1">
      <alignment horizontal="center" wrapText="1"/>
    </xf>
    <xf numFmtId="0" fontId="28" fillId="0" borderId="149" xfId="0" applyFont="1" applyBorder="1" applyAlignment="1" applyProtection="1">
      <alignment horizontal="center" wrapText="1"/>
    </xf>
    <xf numFmtId="0" fontId="28" fillId="0" borderId="150" xfId="0" applyFont="1" applyBorder="1" applyAlignment="1" applyProtection="1">
      <alignment horizontal="center" wrapText="1"/>
    </xf>
    <xf numFmtId="49" fontId="69" fillId="32" borderId="118" xfId="0" applyNumberFormat="1" applyFont="1" applyFill="1" applyBorder="1" applyAlignment="1" applyProtection="1">
      <alignment horizontal="center" vertical="center" wrapText="1"/>
      <protection locked="0"/>
    </xf>
    <xf numFmtId="49" fontId="69" fillId="32" borderId="119" xfId="0" applyNumberFormat="1" applyFont="1" applyFill="1" applyBorder="1" applyAlignment="1" applyProtection="1">
      <alignment horizontal="center" vertical="center" wrapText="1"/>
      <protection locked="0"/>
    </xf>
    <xf numFmtId="49" fontId="4" fillId="29" borderId="139" xfId="0" applyNumberFormat="1" applyFont="1" applyFill="1" applyBorder="1" applyAlignment="1" applyProtection="1">
      <alignment horizontal="left" vertical="center" wrapText="1"/>
      <protection locked="0"/>
    </xf>
    <xf numFmtId="49" fontId="69" fillId="29" borderId="115" xfId="0" applyNumberFormat="1" applyFont="1" applyFill="1" applyBorder="1" applyAlignment="1" applyProtection="1">
      <alignment horizontal="left" vertical="center" wrapText="1"/>
      <protection locked="0"/>
    </xf>
    <xf numFmtId="49" fontId="69" fillId="29" borderId="140" xfId="0" applyNumberFormat="1" applyFont="1" applyFill="1" applyBorder="1" applyAlignment="1" applyProtection="1">
      <alignment horizontal="left" vertical="center" wrapText="1"/>
      <protection locked="0"/>
    </xf>
    <xf numFmtId="49" fontId="69" fillId="29" borderId="141" xfId="0" applyNumberFormat="1" applyFont="1" applyFill="1" applyBorder="1" applyAlignment="1" applyProtection="1">
      <alignment horizontal="left" vertical="center" wrapText="1"/>
      <protection locked="0"/>
    </xf>
    <xf numFmtId="49" fontId="69" fillId="29" borderId="28" xfId="0" applyNumberFormat="1" applyFont="1" applyFill="1" applyBorder="1" applyAlignment="1" applyProtection="1">
      <alignment horizontal="left" vertical="center" wrapText="1"/>
      <protection locked="0"/>
    </xf>
    <xf numFmtId="49" fontId="69" fillId="29" borderId="142" xfId="0" applyNumberFormat="1" applyFont="1" applyFill="1" applyBorder="1" applyAlignment="1" applyProtection="1">
      <alignment horizontal="left" vertical="center" wrapText="1"/>
      <protection locked="0"/>
    </xf>
    <xf numFmtId="0" fontId="2" fillId="0" borderId="29" xfId="0" applyFont="1" applyBorder="1" applyAlignment="1">
      <alignment horizontal="center"/>
    </xf>
    <xf numFmtId="0" fontId="2" fillId="0" borderId="109" xfId="0" applyFont="1" applyBorder="1" applyAlignment="1">
      <alignment horizontal="center"/>
    </xf>
    <xf numFmtId="49" fontId="16" fillId="0" borderId="23" xfId="0" applyNumberFormat="1" applyFont="1" applyBorder="1" applyAlignment="1" applyProtection="1">
      <alignment horizontal="center"/>
    </xf>
    <xf numFmtId="49" fontId="16" fillId="0" borderId="10" xfId="0" applyNumberFormat="1" applyFont="1" applyBorder="1" applyAlignment="1" applyProtection="1">
      <alignment horizontal="center"/>
    </xf>
    <xf numFmtId="0" fontId="0" fillId="0" borderId="151" xfId="0" applyBorder="1" applyAlignment="1" applyProtection="1">
      <alignment horizontal="center"/>
    </xf>
    <xf numFmtId="0" fontId="0" fillId="0" borderId="21" xfId="0" applyBorder="1" applyAlignment="1" applyProtection="1">
      <alignment horizontal="center"/>
    </xf>
    <xf numFmtId="49" fontId="0" fillId="0" borderId="29" xfId="0" applyNumberFormat="1" applyBorder="1" applyAlignment="1" applyProtection="1">
      <alignment horizontal="center"/>
      <protection locked="0"/>
    </xf>
    <xf numFmtId="49" fontId="0" fillId="0" borderId="109" xfId="0" applyNumberFormat="1" applyBorder="1" applyAlignment="1" applyProtection="1">
      <alignment horizontal="center"/>
      <protection locked="0"/>
    </xf>
    <xf numFmtId="49" fontId="0" fillId="0" borderId="108" xfId="0" applyNumberFormat="1" applyBorder="1" applyAlignment="1" applyProtection="1">
      <alignment horizontal="center"/>
      <protection locked="0"/>
    </xf>
    <xf numFmtId="3" fontId="0" fillId="40" borderId="29" xfId="0" applyNumberFormat="1" applyFill="1" applyBorder="1" applyAlignment="1" applyProtection="1">
      <alignment horizontal="left"/>
      <protection locked="0"/>
    </xf>
    <xf numFmtId="3" fontId="0" fillId="40" borderId="109" xfId="0" applyNumberFormat="1" applyFill="1" applyBorder="1" applyAlignment="1" applyProtection="1">
      <alignment horizontal="left"/>
      <protection locked="0"/>
    </xf>
    <xf numFmtId="0" fontId="69" fillId="0" borderId="134" xfId="0" applyFont="1" applyFill="1" applyBorder="1" applyAlignment="1" applyProtection="1">
      <alignment horizontal="left" vertical="center" wrapText="1"/>
    </xf>
    <xf numFmtId="0" fontId="69" fillId="0" borderId="108" xfId="0" applyFont="1" applyFill="1" applyBorder="1" applyAlignment="1" applyProtection="1">
      <alignment horizontal="left" vertical="center" wrapText="1"/>
    </xf>
    <xf numFmtId="0" fontId="69" fillId="0" borderId="135" xfId="0" applyFont="1" applyFill="1" applyBorder="1" applyAlignment="1" applyProtection="1">
      <alignment horizontal="left" vertical="center" wrapText="1"/>
    </xf>
    <xf numFmtId="0" fontId="69" fillId="0" borderId="136" xfId="0" applyFont="1" applyFill="1" applyBorder="1" applyAlignment="1" applyProtection="1">
      <alignment horizontal="left" vertical="center" wrapText="1"/>
    </xf>
    <xf numFmtId="0" fontId="69" fillId="0" borderId="137" xfId="0" applyFont="1" applyFill="1" applyBorder="1" applyAlignment="1" applyProtection="1">
      <alignment horizontal="left" vertical="center" wrapText="1"/>
    </xf>
    <xf numFmtId="0" fontId="69" fillId="0" borderId="138" xfId="0" applyFont="1" applyFill="1" applyBorder="1" applyAlignment="1" applyProtection="1">
      <alignment horizontal="left" vertical="center" wrapText="1"/>
    </xf>
    <xf numFmtId="49" fontId="69" fillId="29" borderId="139" xfId="0" applyNumberFormat="1" applyFont="1" applyFill="1" applyBorder="1" applyAlignment="1" applyProtection="1">
      <alignment horizontal="left" vertical="center" wrapText="1"/>
      <protection locked="0"/>
    </xf>
    <xf numFmtId="0" fontId="69" fillId="0" borderId="143" xfId="0" applyFont="1" applyFill="1" applyBorder="1" applyAlignment="1" applyProtection="1">
      <alignment horizontal="center" vertical="center" wrapText="1"/>
    </xf>
    <xf numFmtId="0" fontId="69" fillId="29" borderId="120" xfId="0" applyNumberFormat="1" applyFont="1" applyFill="1" applyBorder="1" applyAlignment="1" applyProtection="1">
      <alignment horizontal="center" vertical="center" wrapText="1"/>
      <protection locked="0"/>
    </xf>
    <xf numFmtId="0" fontId="69" fillId="0" borderId="109" xfId="0" applyFont="1" applyFill="1" applyBorder="1" applyAlignment="1" applyProtection="1">
      <alignment horizontal="center" vertical="center" wrapText="1"/>
    </xf>
    <xf numFmtId="49" fontId="16" fillId="0" borderId="25" xfId="0" applyNumberFormat="1" applyFont="1" applyBorder="1" applyAlignment="1" applyProtection="1">
      <alignment horizontal="center"/>
    </xf>
    <xf numFmtId="49" fontId="16" fillId="0" borderId="45" xfId="0" applyNumberFormat="1" applyFont="1" applyBorder="1" applyAlignment="1" applyProtection="1">
      <alignment horizontal="center"/>
    </xf>
    <xf numFmtId="0" fontId="79" fillId="0" borderId="125" xfId="0" applyFont="1" applyFill="1" applyBorder="1" applyAlignment="1" applyProtection="1">
      <alignment horizontal="center" vertical="center"/>
    </xf>
    <xf numFmtId="0" fontId="79" fillId="0" borderId="126" xfId="0" applyFont="1" applyFill="1" applyBorder="1" applyAlignment="1" applyProtection="1">
      <alignment horizontal="center" vertical="center"/>
    </xf>
    <xf numFmtId="0" fontId="79" fillId="0" borderId="127" xfId="0" applyFont="1" applyFill="1" applyBorder="1" applyAlignment="1" applyProtection="1">
      <alignment horizontal="center" vertical="center"/>
    </xf>
    <xf numFmtId="0" fontId="0" fillId="26" borderId="29" xfId="0" applyFill="1" applyBorder="1" applyAlignment="1" applyProtection="1">
      <alignment horizontal="center"/>
    </xf>
    <xf numFmtId="0" fontId="0" fillId="26" borderId="109" xfId="0" applyFill="1" applyBorder="1" applyAlignment="1" applyProtection="1">
      <alignment horizontal="center"/>
    </xf>
    <xf numFmtId="0" fontId="86" fillId="0" borderId="124" xfId="0" applyFont="1" applyBorder="1" applyAlignment="1" applyProtection="1">
      <alignment horizontal="right"/>
    </xf>
    <xf numFmtId="0" fontId="116" fillId="0" borderId="124" xfId="0" applyFont="1" applyBorder="1" applyAlignment="1"/>
    <xf numFmtId="0" fontId="0" fillId="33" borderId="128" xfId="0" applyFill="1" applyBorder="1" applyAlignment="1" applyProtection="1">
      <alignment horizontal="center"/>
    </xf>
    <xf numFmtId="0" fontId="0" fillId="33" borderId="129" xfId="0" applyFill="1" applyBorder="1" applyAlignment="1" applyProtection="1">
      <alignment horizontal="center"/>
    </xf>
    <xf numFmtId="0" fontId="0" fillId="33" borderId="130" xfId="0" applyFill="1" applyBorder="1" applyAlignment="1" applyProtection="1">
      <alignment horizontal="center"/>
    </xf>
    <xf numFmtId="0" fontId="0" fillId="0" borderId="131" xfId="0" applyFill="1" applyBorder="1" applyAlignment="1" applyProtection="1">
      <alignment horizontal="center" vertical="center"/>
      <protection locked="0"/>
    </xf>
    <xf numFmtId="0" fontId="0" fillId="0" borderId="132" xfId="0" applyFill="1" applyBorder="1" applyAlignment="1" applyProtection="1">
      <alignment horizontal="center" vertical="center"/>
      <protection locked="0"/>
    </xf>
    <xf numFmtId="0" fontId="0" fillId="0" borderId="133" xfId="0" applyFill="1" applyBorder="1" applyAlignment="1" applyProtection="1">
      <alignment horizontal="center" vertical="center"/>
      <protection locked="0"/>
    </xf>
    <xf numFmtId="9" fontId="35" fillId="0" borderId="121" xfId="57" applyFont="1" applyFill="1" applyBorder="1" applyAlignment="1" applyProtection="1">
      <alignment horizontal="center" vertical="center"/>
    </xf>
    <xf numFmtId="9" fontId="35" fillId="0" borderId="122" xfId="57" applyFont="1" applyFill="1" applyBorder="1" applyAlignment="1" applyProtection="1">
      <alignment horizontal="center" vertical="center"/>
    </xf>
    <xf numFmtId="9" fontId="35" fillId="0" borderId="123" xfId="57" applyFont="1" applyFill="1" applyBorder="1" applyAlignment="1" applyProtection="1">
      <alignment horizontal="center" vertical="center"/>
    </xf>
    <xf numFmtId="49" fontId="4" fillId="32" borderId="117" xfId="0" applyNumberFormat="1" applyFont="1" applyFill="1" applyBorder="1" applyAlignment="1" applyProtection="1">
      <alignment horizontal="center" vertical="center" wrapText="1"/>
      <protection locked="0"/>
    </xf>
    <xf numFmtId="49" fontId="69" fillId="32" borderId="117" xfId="0" applyNumberFormat="1" applyFont="1" applyFill="1" applyBorder="1" applyAlignment="1" applyProtection="1">
      <alignment horizontal="center" vertical="center" wrapText="1"/>
      <protection locked="0"/>
    </xf>
    <xf numFmtId="49" fontId="4" fillId="32" borderId="118" xfId="0" applyNumberFormat="1" applyFont="1" applyFill="1" applyBorder="1" applyAlignment="1" applyProtection="1">
      <alignment horizontal="center" vertical="center" wrapText="1"/>
      <protection locked="0"/>
    </xf>
    <xf numFmtId="43" fontId="101" fillId="31" borderId="0" xfId="40" applyFont="1" applyFill="1" applyAlignment="1" applyProtection="1">
      <alignment horizontal="center" vertical="center"/>
    </xf>
    <xf numFmtId="43" fontId="26" fillId="24" borderId="67" xfId="59" applyFont="1" applyFill="1" applyBorder="1" applyAlignment="1" applyProtection="1">
      <alignment horizontal="left"/>
    </xf>
    <xf numFmtId="43" fontId="35" fillId="24" borderId="0" xfId="51" applyFont="1" applyFill="1" applyAlignment="1" applyProtection="1">
      <alignment horizontal="center" vertical="center" wrapText="1"/>
    </xf>
    <xf numFmtId="172" fontId="26" fillId="24" borderId="67" xfId="59" applyNumberFormat="1" applyFont="1" applyFill="1" applyBorder="1" applyAlignment="1" applyProtection="1">
      <alignment horizontal="left"/>
    </xf>
    <xf numFmtId="43" fontId="3" fillId="0" borderId="67" xfId="59" applyFont="1" applyBorder="1" applyAlignment="1" applyProtection="1">
      <alignment horizontal="right"/>
    </xf>
    <xf numFmtId="43" fontId="3" fillId="0" borderId="67" xfId="59" applyFont="1" applyFill="1" applyBorder="1" applyAlignment="1" applyProtection="1">
      <alignment horizontal="right"/>
    </xf>
    <xf numFmtId="43" fontId="22" fillId="0" borderId="0" xfId="51" applyFont="1" applyFill="1" applyAlignment="1" applyProtection="1">
      <alignment horizontal="right" vertical="center"/>
    </xf>
    <xf numFmtId="43" fontId="26" fillId="24" borderId="0" xfId="51" applyFont="1" applyFill="1" applyAlignment="1" applyProtection="1">
      <alignment horizontal="center" vertical="center" wrapText="1"/>
    </xf>
    <xf numFmtId="43" fontId="114" fillId="30" borderId="67" xfId="59" applyFont="1" applyFill="1" applyBorder="1" applyAlignment="1" applyProtection="1">
      <alignment horizontal="center"/>
    </xf>
    <xf numFmtId="15" fontId="26" fillId="24" borderId="67" xfId="59" applyNumberFormat="1" applyFont="1" applyFill="1" applyBorder="1" applyAlignment="1" applyProtection="1">
      <alignment horizontal="left"/>
    </xf>
    <xf numFmtId="0" fontId="0" fillId="0" borderId="67" xfId="0" applyBorder="1" applyAlignment="1">
      <alignment horizontal="left"/>
    </xf>
    <xf numFmtId="0" fontId="0" fillId="0" borderId="153" xfId="0" applyBorder="1" applyAlignment="1" applyProtection="1">
      <alignment horizontal="center"/>
    </xf>
    <xf numFmtId="0" fontId="0" fillId="0" borderId="64" xfId="0" applyBorder="1" applyAlignment="1" applyProtection="1">
      <alignment horizontal="center"/>
    </xf>
    <xf numFmtId="0" fontId="115" fillId="0" borderId="154" xfId="0" applyFont="1" applyFill="1" applyBorder="1" applyAlignment="1" applyProtection="1">
      <alignment horizontal="left" wrapText="1"/>
    </xf>
    <xf numFmtId="0" fontId="115" fillId="0" borderId="92" xfId="0" applyFont="1" applyFill="1" applyBorder="1" applyAlignment="1" applyProtection="1">
      <alignment horizontal="left" wrapText="1"/>
    </xf>
    <xf numFmtId="0" fontId="115" fillId="0" borderId="155" xfId="0" applyFont="1" applyFill="1" applyBorder="1" applyAlignment="1" applyProtection="1">
      <alignment horizontal="left" wrapText="1"/>
    </xf>
    <xf numFmtId="0" fontId="115" fillId="0" borderId="156" xfId="0" applyFont="1" applyFill="1" applyBorder="1" applyAlignment="1" applyProtection="1">
      <alignment horizontal="left" wrapText="1"/>
    </xf>
    <xf numFmtId="0" fontId="32" fillId="26" borderId="29" xfId="0" applyFont="1" applyFill="1" applyBorder="1" applyAlignment="1" applyProtection="1">
      <alignment horizontal="left" wrapText="1"/>
      <protection locked="0"/>
    </xf>
    <xf numFmtId="0" fontId="0" fillId="0" borderId="108" xfId="0" applyBorder="1" applyAlignment="1" applyProtection="1">
      <alignment horizontal="left" wrapText="1"/>
      <protection locked="0"/>
    </xf>
    <xf numFmtId="0" fontId="0" fillId="0" borderId="109" xfId="0" applyBorder="1" applyAlignment="1" applyProtection="1">
      <alignment horizontal="left" wrapText="1"/>
      <protection locked="0"/>
    </xf>
    <xf numFmtId="0" fontId="36" fillId="26" borderId="29" xfId="0" applyFont="1" applyFill="1" applyBorder="1" applyAlignment="1" applyProtection="1">
      <alignment horizontal="left" wrapText="1"/>
      <protection locked="0"/>
    </xf>
    <xf numFmtId="0" fontId="36" fillId="26" borderId="108" xfId="0" applyFont="1" applyFill="1" applyBorder="1" applyAlignment="1" applyProtection="1">
      <alignment horizontal="left" wrapText="1"/>
      <protection locked="0"/>
    </xf>
    <xf numFmtId="0" fontId="36" fillId="26" borderId="109" xfId="0" applyFont="1" applyFill="1" applyBorder="1" applyAlignment="1" applyProtection="1">
      <alignment horizontal="left" wrapText="1"/>
      <protection locked="0"/>
    </xf>
    <xf numFmtId="0" fontId="108" fillId="0" borderId="0" xfId="0" applyFont="1" applyAlignment="1" applyProtection="1">
      <alignment horizontal="center"/>
    </xf>
    <xf numFmtId="43" fontId="107" fillId="0" borderId="128" xfId="0" applyNumberFormat="1" applyFont="1" applyBorder="1" applyAlignment="1" applyProtection="1">
      <alignment horizontal="center" vertical="center" wrapText="1"/>
    </xf>
    <xf numFmtId="43" fontId="107" fillId="0" borderId="129" xfId="0" applyNumberFormat="1" applyFont="1" applyBorder="1" applyAlignment="1" applyProtection="1">
      <alignment horizontal="center" vertical="center" wrapText="1"/>
    </xf>
    <xf numFmtId="43" fontId="107" fillId="0" borderId="130" xfId="0" applyNumberFormat="1" applyFont="1" applyBorder="1" applyAlignment="1" applyProtection="1">
      <alignment horizontal="center" vertical="center" wrapText="1"/>
    </xf>
    <xf numFmtId="43" fontId="16" fillId="0" borderId="0" xfId="0" applyNumberFormat="1" applyFont="1" applyAlignment="1" applyProtection="1">
      <alignment horizontal="center" wrapText="1"/>
    </xf>
    <xf numFmtId="43" fontId="30" fillId="0" borderId="0" xfId="0" applyNumberFormat="1" applyFont="1" applyAlignment="1" applyProtection="1">
      <alignment horizontal="right"/>
    </xf>
    <xf numFmtId="15" fontId="30" fillId="0" borderId="0" xfId="0" applyNumberFormat="1" applyFont="1" applyAlignment="1" applyProtection="1">
      <alignment horizontal="right"/>
    </xf>
    <xf numFmtId="43" fontId="16" fillId="0" borderId="0" xfId="0" applyNumberFormat="1" applyFont="1" applyAlignment="1" applyProtection="1">
      <alignment horizontal="center"/>
    </xf>
    <xf numFmtId="43" fontId="30" fillId="0" borderId="0" xfId="0" applyNumberFormat="1" applyFont="1" applyAlignment="1" applyProtection="1">
      <alignment horizontal="left"/>
    </xf>
    <xf numFmtId="43" fontId="17" fillId="30" borderId="0" xfId="59" applyFont="1" applyFill="1" applyBorder="1" applyAlignment="1" applyProtection="1">
      <alignment horizontal="center"/>
    </xf>
    <xf numFmtId="0" fontId="0" fillId="0" borderId="131" xfId="0" applyFill="1" applyBorder="1" applyAlignment="1" applyProtection="1">
      <alignment horizontal="center" vertical="center"/>
    </xf>
    <xf numFmtId="0" fontId="0" fillId="0" borderId="132" xfId="0" applyFill="1" applyBorder="1" applyAlignment="1" applyProtection="1">
      <alignment horizontal="center" vertical="center"/>
    </xf>
    <xf numFmtId="0" fontId="0" fillId="0" borderId="133" xfId="0" applyFill="1" applyBorder="1" applyAlignment="1" applyProtection="1">
      <alignment horizontal="center" vertical="center"/>
    </xf>
    <xf numFmtId="43" fontId="63" fillId="31" borderId="0" xfId="49" applyFont="1" applyFill="1" applyAlignment="1">
      <alignment horizontal="center" vertical="center"/>
    </xf>
    <xf numFmtId="0" fontId="108" fillId="0" borderId="0" xfId="0" applyFont="1" applyAlignment="1">
      <alignment horizontal="center"/>
    </xf>
    <xf numFmtId="43" fontId="16" fillId="0" borderId="0" xfId="0" applyNumberFormat="1" applyFont="1" applyAlignment="1">
      <alignment horizontal="center"/>
    </xf>
    <xf numFmtId="43" fontId="30" fillId="0" borderId="0" xfId="0" applyNumberFormat="1" applyFont="1" applyAlignment="1">
      <alignment horizontal="right"/>
    </xf>
    <xf numFmtId="15" fontId="30" fillId="0" borderId="0" xfId="0" applyNumberFormat="1" applyFont="1" applyAlignment="1">
      <alignment horizontal="right"/>
    </xf>
    <xf numFmtId="43" fontId="30" fillId="0" borderId="0" xfId="0" applyNumberFormat="1" applyFont="1" applyAlignment="1">
      <alignment horizontal="left"/>
    </xf>
    <xf numFmtId="0" fontId="16" fillId="0" borderId="0" xfId="0" applyFont="1" applyBorder="1" applyAlignment="1">
      <alignment horizontal="center"/>
    </xf>
    <xf numFmtId="0" fontId="87" fillId="0" borderId="0" xfId="0" applyFont="1" applyAlignment="1">
      <alignment horizontal="left" wrapText="1"/>
    </xf>
    <xf numFmtId="15" fontId="36" fillId="26" borderId="29" xfId="0" applyNumberFormat="1" applyFont="1" applyFill="1" applyBorder="1" applyAlignment="1" applyProtection="1">
      <alignment horizontal="left" wrapText="1"/>
      <protection locked="0"/>
    </xf>
    <xf numFmtId="0" fontId="0" fillId="0" borderId="0" xfId="0" applyBorder="1" applyAlignment="1">
      <alignment horizontal="center"/>
    </xf>
    <xf numFmtId="0" fontId="36" fillId="0" borderId="29" xfId="0" applyFont="1" applyBorder="1" applyAlignment="1" applyProtection="1">
      <alignment horizontal="center" vertical="center"/>
    </xf>
    <xf numFmtId="0" fontId="36" fillId="0" borderId="108" xfId="0" applyFont="1" applyBorder="1" applyAlignment="1" applyProtection="1">
      <alignment horizontal="center" vertical="center"/>
    </xf>
    <xf numFmtId="0" fontId="36" fillId="0" borderId="109" xfId="0" applyFont="1" applyBorder="1" applyAlignment="1" applyProtection="1">
      <alignment horizontal="center" vertical="center"/>
    </xf>
    <xf numFmtId="9" fontId="39" fillId="33" borderId="29" xfId="57" applyFont="1" applyFill="1" applyBorder="1" applyAlignment="1" applyProtection="1">
      <alignment horizontal="center" vertical="center" wrapText="1"/>
    </xf>
    <xf numFmtId="9" fontId="39" fillId="33" borderId="109" xfId="57" applyFont="1" applyFill="1" applyBorder="1" applyAlignment="1" applyProtection="1">
      <alignment horizontal="center" vertical="center" wrapText="1"/>
    </xf>
    <xf numFmtId="9" fontId="39" fillId="35" borderId="29" xfId="57" applyFont="1" applyFill="1" applyBorder="1" applyAlignment="1" applyProtection="1">
      <alignment horizontal="center" vertical="center" wrapText="1"/>
    </xf>
    <xf numFmtId="9" fontId="39" fillId="35" borderId="109" xfId="57" applyFont="1" applyFill="1" applyBorder="1" applyAlignment="1" applyProtection="1">
      <alignment horizontal="center" vertical="center" wrapText="1"/>
    </xf>
    <xf numFmtId="9" fontId="36" fillId="26" borderId="29" xfId="0" applyNumberFormat="1" applyFont="1" applyFill="1" applyBorder="1" applyAlignment="1" applyProtection="1">
      <alignment horizontal="left" vertical="top" wrapText="1"/>
      <protection locked="0"/>
    </xf>
    <xf numFmtId="0" fontId="0" fillId="0" borderId="108" xfId="0"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35" fillId="0" borderId="103" xfId="0" applyFont="1" applyBorder="1" applyAlignment="1" applyProtection="1">
      <alignment horizontal="center"/>
    </xf>
    <xf numFmtId="0" fontId="36" fillId="0" borderId="10" xfId="0" applyFont="1" applyBorder="1" applyAlignment="1" applyProtection="1">
      <alignment horizontal="center" vertical="center" wrapText="1"/>
    </xf>
    <xf numFmtId="0" fontId="36" fillId="26" borderId="108" xfId="0" applyFont="1" applyFill="1" applyBorder="1" applyAlignment="1" applyProtection="1">
      <alignment horizontal="left" vertical="top" wrapText="1"/>
      <protection locked="0"/>
    </xf>
    <xf numFmtId="0" fontId="36" fillId="26" borderId="109" xfId="0" applyFont="1" applyFill="1" applyBorder="1" applyAlignment="1" applyProtection="1">
      <alignment horizontal="left" vertical="top" wrapText="1"/>
      <protection locked="0"/>
    </xf>
    <xf numFmtId="0" fontId="36" fillId="20" borderId="157" xfId="0" applyFont="1" applyFill="1" applyBorder="1" applyAlignment="1" applyProtection="1">
      <alignment horizontal="left"/>
      <protection locked="0"/>
    </xf>
    <xf numFmtId="0" fontId="36" fillId="20" borderId="0" xfId="0" applyFont="1" applyFill="1" applyBorder="1" applyAlignment="1" applyProtection="1">
      <alignment horizontal="left"/>
      <protection locked="0"/>
    </xf>
    <xf numFmtId="9" fontId="36" fillId="26" borderId="10" xfId="57" applyFont="1" applyFill="1" applyBorder="1" applyAlignment="1" applyProtection="1">
      <alignment horizontal="left" vertical="center" wrapText="1"/>
      <protection locked="0"/>
    </xf>
    <xf numFmtId="9" fontId="36" fillId="26" borderId="10" xfId="57" applyFont="1" applyFill="1" applyBorder="1" applyAlignment="1" applyProtection="1">
      <alignment horizontal="left" vertical="top" wrapText="1"/>
      <protection locked="0"/>
    </xf>
    <xf numFmtId="0" fontId="36" fillId="20" borderId="0" xfId="0" applyFont="1" applyFill="1" applyBorder="1" applyAlignment="1" applyProtection="1">
      <alignment horizontal="left"/>
    </xf>
    <xf numFmtId="9" fontId="36" fillId="26" borderId="29" xfId="57" applyFont="1" applyFill="1" applyBorder="1" applyAlignment="1" applyProtection="1">
      <alignment horizontal="left" vertical="top" wrapText="1"/>
      <protection locked="0"/>
    </xf>
    <xf numFmtId="9" fontId="36" fillId="26" borderId="108" xfId="57" applyFont="1" applyFill="1" applyBorder="1" applyAlignment="1" applyProtection="1">
      <alignment horizontal="left" vertical="top" wrapText="1"/>
      <protection locked="0"/>
    </xf>
    <xf numFmtId="9" fontId="36" fillId="26" borderId="109" xfId="57" applyFont="1" applyFill="1" applyBorder="1" applyAlignment="1" applyProtection="1">
      <alignment horizontal="left" vertical="top" wrapText="1"/>
      <protection locked="0"/>
    </xf>
    <xf numFmtId="9" fontId="30" fillId="0" borderId="29" xfId="57" applyFont="1" applyBorder="1" applyAlignment="1" applyProtection="1">
      <alignment horizontal="center" vertical="center" wrapText="1"/>
    </xf>
    <xf numFmtId="9" fontId="30" fillId="0" borderId="108" xfId="57" applyFont="1" applyBorder="1" applyAlignment="1" applyProtection="1">
      <alignment horizontal="center" vertical="center" wrapText="1"/>
    </xf>
    <xf numFmtId="9" fontId="30" fillId="0" borderId="109" xfId="57" applyFont="1" applyBorder="1" applyAlignment="1" applyProtection="1">
      <alignment horizontal="center" vertical="center" wrapText="1"/>
    </xf>
    <xf numFmtId="0" fontId="36" fillId="0" borderId="10" xfId="0" applyFont="1" applyBorder="1" applyAlignment="1" applyProtection="1">
      <alignment vertical="center" wrapText="1"/>
    </xf>
    <xf numFmtId="0" fontId="36" fillId="20" borderId="0" xfId="0" applyFont="1" applyFill="1" applyAlignment="1" applyProtection="1">
      <alignment horizontal="center" vertical="center" wrapText="1"/>
    </xf>
    <xf numFmtId="0" fontId="36" fillId="0" borderId="29" xfId="0" applyFont="1" applyBorder="1" applyAlignment="1" applyProtection="1">
      <alignment vertical="center" wrapText="1"/>
    </xf>
    <xf numFmtId="0" fontId="36" fillId="0" borderId="108" xfId="0" applyFont="1" applyBorder="1" applyAlignment="1" applyProtection="1">
      <alignment vertical="center" wrapText="1"/>
    </xf>
    <xf numFmtId="0" fontId="36" fillId="0" borderId="109" xfId="0" applyFont="1" applyBorder="1" applyAlignment="1" applyProtection="1">
      <alignment vertical="center" wrapText="1"/>
    </xf>
    <xf numFmtId="0" fontId="36" fillId="20" borderId="0" xfId="0" applyFont="1" applyFill="1" applyAlignment="1" applyProtection="1">
      <alignment horizontal="left"/>
      <protection locked="0"/>
    </xf>
    <xf numFmtId="0" fontId="36" fillId="20" borderId="42" xfId="0" applyFont="1" applyFill="1" applyBorder="1" applyAlignment="1" applyProtection="1">
      <alignment horizontal="left"/>
      <protection locked="0"/>
    </xf>
    <xf numFmtId="0" fontId="36" fillId="20" borderId="115" xfId="0" applyFont="1" applyFill="1" applyBorder="1" applyAlignment="1" applyProtection="1">
      <alignment horizontal="left"/>
    </xf>
    <xf numFmtId="0" fontId="36" fillId="20" borderId="115" xfId="0" applyFont="1" applyFill="1" applyBorder="1" applyAlignment="1" applyProtection="1">
      <alignment horizontal="left" vertical="center" wrapText="1"/>
    </xf>
    <xf numFmtId="0" fontId="36" fillId="0" borderId="115" xfId="0" applyFont="1" applyBorder="1" applyAlignment="1" applyProtection="1">
      <alignment horizontal="left" vertical="center" wrapText="1"/>
    </xf>
    <xf numFmtId="43" fontId="63" fillId="31" borderId="0" xfId="49" applyFont="1" applyFill="1" applyAlignment="1" applyProtection="1">
      <alignment horizontal="center" vertical="center"/>
    </xf>
    <xf numFmtId="43" fontId="108" fillId="0" borderId="0" xfId="0" applyNumberFormat="1" applyFont="1" applyAlignment="1" applyProtection="1">
      <alignment horizontal="center"/>
    </xf>
    <xf numFmtId="43" fontId="35" fillId="0" borderId="0" xfId="0" applyNumberFormat="1" applyFont="1" applyAlignment="1" applyProtection="1">
      <alignment horizontal="center"/>
    </xf>
    <xf numFmtId="43" fontId="17" fillId="30" borderId="0" xfId="60" applyFont="1" applyFill="1" applyBorder="1" applyAlignment="1" applyProtection="1">
      <alignment horizontal="center"/>
    </xf>
    <xf numFmtId="9" fontId="4" fillId="0" borderId="200" xfId="57" applyNumberFormat="1" applyFont="1" applyFill="1" applyBorder="1" applyAlignment="1" applyProtection="1">
      <alignment horizontal="left" vertical="center" wrapText="1"/>
    </xf>
    <xf numFmtId="0" fontId="4" fillId="0" borderId="184" xfId="57" applyNumberFormat="1" applyFont="1" applyFill="1" applyBorder="1" applyAlignment="1" applyProtection="1">
      <alignment horizontal="left" vertical="center" wrapText="1"/>
    </xf>
    <xf numFmtId="0" fontId="4" fillId="0" borderId="201" xfId="57" applyNumberFormat="1" applyFont="1" applyFill="1" applyBorder="1" applyAlignment="1" applyProtection="1">
      <alignment horizontal="left" vertical="center" wrapText="1"/>
    </xf>
    <xf numFmtId="0" fontId="4" fillId="37" borderId="208" xfId="0" applyFont="1" applyFill="1" applyBorder="1" applyAlignment="1" applyProtection="1">
      <alignment horizontal="center" vertical="top" wrapText="1"/>
      <protection locked="0"/>
    </xf>
    <xf numFmtId="0" fontId="4" fillId="37" borderId="209" xfId="0" applyFont="1" applyFill="1" applyBorder="1" applyAlignment="1" applyProtection="1">
      <alignment horizontal="center" vertical="top" wrapText="1"/>
      <protection locked="0"/>
    </xf>
    <xf numFmtId="0" fontId="4" fillId="37" borderId="210" xfId="0" applyFont="1" applyFill="1" applyBorder="1" applyAlignment="1" applyProtection="1">
      <alignment horizontal="center" vertical="top" wrapText="1"/>
      <protection locked="0"/>
    </xf>
    <xf numFmtId="0" fontId="80" fillId="0" borderId="0" xfId="0" applyFont="1" applyFill="1" applyBorder="1" applyAlignment="1" applyProtection="1">
      <alignment horizontal="center"/>
    </xf>
    <xf numFmtId="0" fontId="80" fillId="0" borderId="182" xfId="0" applyFont="1" applyFill="1" applyBorder="1" applyAlignment="1" applyProtection="1">
      <alignment horizontal="center"/>
    </xf>
    <xf numFmtId="0" fontId="62" fillId="26" borderId="202" xfId="0" applyFont="1" applyFill="1" applyBorder="1" applyAlignment="1" applyProtection="1">
      <alignment horizontal="center" vertical="center"/>
    </xf>
    <xf numFmtId="0" fontId="62" fillId="26" borderId="203" xfId="0" applyFont="1" applyFill="1" applyBorder="1" applyAlignment="1" applyProtection="1">
      <alignment horizontal="center" vertical="center"/>
    </xf>
    <xf numFmtId="0" fontId="62" fillId="26" borderId="204" xfId="0" applyFont="1" applyFill="1" applyBorder="1" applyAlignment="1" applyProtection="1">
      <alignment horizontal="center" vertical="center"/>
    </xf>
    <xf numFmtId="0" fontId="82" fillId="0" borderId="205" xfId="0" applyNumberFormat="1" applyFont="1" applyFill="1" applyBorder="1" applyAlignment="1" applyProtection="1">
      <alignment horizontal="left" vertical="center" wrapText="1"/>
    </xf>
    <xf numFmtId="0" fontId="82" fillId="0" borderId="206" xfId="0" applyNumberFormat="1" applyFont="1" applyFill="1" applyBorder="1" applyAlignment="1" applyProtection="1">
      <alignment horizontal="left" vertical="center" wrapText="1"/>
    </xf>
    <xf numFmtId="0" fontId="82" fillId="0" borderId="207" xfId="0" applyNumberFormat="1" applyFont="1" applyFill="1" applyBorder="1" applyAlignment="1" applyProtection="1">
      <alignment horizontal="left" vertical="center" wrapText="1"/>
    </xf>
    <xf numFmtId="0" fontId="4" fillId="37" borderId="161" xfId="0" applyFont="1" applyFill="1" applyBorder="1" applyAlignment="1" applyProtection="1">
      <alignment horizontal="center" vertical="top" wrapText="1"/>
      <protection locked="0"/>
    </xf>
    <xf numFmtId="0" fontId="4" fillId="37" borderId="162" xfId="0" applyFont="1" applyFill="1" applyBorder="1" applyAlignment="1" applyProtection="1">
      <alignment horizontal="center" vertical="top" wrapText="1"/>
      <protection locked="0"/>
    </xf>
    <xf numFmtId="0" fontId="4" fillId="37" borderId="163" xfId="0" applyFont="1" applyFill="1" applyBorder="1" applyAlignment="1" applyProtection="1">
      <alignment horizontal="center" vertical="top" wrapText="1"/>
      <protection locked="0"/>
    </xf>
    <xf numFmtId="0" fontId="82" fillId="0" borderId="190" xfId="0" applyNumberFormat="1" applyFont="1" applyFill="1" applyBorder="1" applyAlignment="1" applyProtection="1">
      <alignment horizontal="left" vertical="top" wrapText="1"/>
    </xf>
    <xf numFmtId="0" fontId="82" fillId="0" borderId="195" xfId="0" applyNumberFormat="1" applyFont="1" applyFill="1" applyBorder="1" applyAlignment="1" applyProtection="1">
      <alignment horizontal="left" vertical="top" wrapText="1"/>
    </xf>
    <xf numFmtId="0" fontId="4" fillId="38" borderId="178" xfId="0" applyFont="1" applyFill="1" applyBorder="1" applyAlignment="1" applyProtection="1">
      <alignment horizontal="center" vertical="top" wrapText="1"/>
      <protection locked="0"/>
    </xf>
    <xf numFmtId="0" fontId="4" fillId="38" borderId="179" xfId="0" applyFont="1" applyFill="1" applyBorder="1" applyAlignment="1" applyProtection="1">
      <alignment horizontal="center" vertical="top" wrapText="1"/>
      <protection locked="0"/>
    </xf>
    <xf numFmtId="0" fontId="4" fillId="38" borderId="180" xfId="0" applyFont="1" applyFill="1" applyBorder="1" applyAlignment="1" applyProtection="1">
      <alignment horizontal="center" vertical="top" wrapText="1"/>
      <protection locked="0"/>
    </xf>
    <xf numFmtId="0" fontId="82" fillId="0" borderId="198" xfId="0" applyNumberFormat="1" applyFont="1" applyFill="1" applyBorder="1" applyAlignment="1" applyProtection="1">
      <alignment horizontal="left" vertical="top" wrapText="1"/>
    </xf>
    <xf numFmtId="0" fontId="82" fillId="0" borderId="199" xfId="0" applyNumberFormat="1" applyFont="1" applyFill="1" applyBorder="1" applyAlignment="1" applyProtection="1">
      <alignment horizontal="left" vertical="top" wrapText="1"/>
    </xf>
    <xf numFmtId="0" fontId="4" fillId="38" borderId="175" xfId="0" applyFont="1" applyFill="1" applyBorder="1" applyAlignment="1" applyProtection="1">
      <alignment horizontal="center" vertical="top" wrapText="1"/>
      <protection locked="0"/>
    </xf>
    <xf numFmtId="0" fontId="4" fillId="38" borderId="176" xfId="0" applyFont="1" applyFill="1" applyBorder="1" applyAlignment="1" applyProtection="1">
      <alignment horizontal="center" vertical="top" wrapText="1"/>
      <protection locked="0"/>
    </xf>
    <xf numFmtId="0" fontId="4" fillId="38" borderId="177" xfId="0" applyFont="1" applyFill="1" applyBorder="1" applyAlignment="1" applyProtection="1">
      <alignment horizontal="center" vertical="top" wrapText="1"/>
      <protection locked="0"/>
    </xf>
    <xf numFmtId="0" fontId="81" fillId="19" borderId="12" xfId="0" applyFont="1" applyFill="1" applyBorder="1" applyAlignment="1" applyProtection="1">
      <alignment horizontal="center" vertical="center"/>
    </xf>
    <xf numFmtId="0" fontId="4" fillId="0" borderId="200" xfId="57" applyNumberFormat="1" applyFont="1" applyFill="1" applyBorder="1" applyAlignment="1" applyProtection="1">
      <alignment horizontal="left" vertical="center" wrapText="1"/>
    </xf>
    <xf numFmtId="0" fontId="108" fillId="0" borderId="0" xfId="0" applyFont="1" applyBorder="1" applyAlignment="1" applyProtection="1">
      <alignment horizontal="center"/>
    </xf>
    <xf numFmtId="0" fontId="62" fillId="25" borderId="169" xfId="0" applyFont="1" applyFill="1" applyBorder="1" applyAlignment="1" applyProtection="1">
      <alignment horizontal="center" vertical="center"/>
    </xf>
    <xf numFmtId="0" fontId="62" fillId="25" borderId="170" xfId="0" applyFont="1" applyFill="1" applyBorder="1" applyAlignment="1" applyProtection="1">
      <alignment horizontal="center" vertical="center"/>
    </xf>
    <xf numFmtId="0" fontId="62" fillId="25" borderId="171" xfId="0" applyFont="1" applyFill="1" applyBorder="1" applyAlignment="1" applyProtection="1">
      <alignment horizontal="center" vertical="center"/>
    </xf>
    <xf numFmtId="0" fontId="4" fillId="38" borderId="172" xfId="0" applyFont="1" applyFill="1" applyBorder="1" applyAlignment="1" applyProtection="1">
      <alignment horizontal="center" vertical="top" wrapText="1"/>
      <protection locked="0"/>
    </xf>
    <xf numFmtId="0" fontId="4" fillId="38" borderId="173" xfId="0" applyFont="1" applyFill="1" applyBorder="1" applyAlignment="1" applyProtection="1">
      <alignment horizontal="center" vertical="top" wrapText="1"/>
      <protection locked="0"/>
    </xf>
    <xf numFmtId="0" fontId="4" fillId="38" borderId="174" xfId="0" applyFont="1" applyFill="1" applyBorder="1" applyAlignment="1" applyProtection="1">
      <alignment horizontal="center" vertical="top" wrapText="1"/>
      <protection locked="0"/>
    </xf>
    <xf numFmtId="0" fontId="80" fillId="0" borderId="181" xfId="0" applyFont="1" applyFill="1" applyBorder="1" applyAlignment="1" applyProtection="1">
      <alignment horizontal="center"/>
    </xf>
    <xf numFmtId="0" fontId="118" fillId="24" borderId="192" xfId="0" applyFont="1" applyFill="1" applyBorder="1" applyAlignment="1" applyProtection="1">
      <alignment horizontal="center" vertical="center"/>
    </xf>
    <xf numFmtId="0" fontId="118" fillId="24" borderId="193" xfId="0" applyFont="1" applyFill="1" applyBorder="1" applyAlignment="1" applyProtection="1">
      <alignment horizontal="center" vertical="center"/>
    </xf>
    <xf numFmtId="0" fontId="118" fillId="24" borderId="194" xfId="0" applyFont="1" applyFill="1" applyBorder="1" applyAlignment="1" applyProtection="1">
      <alignment horizontal="center" vertical="center"/>
    </xf>
    <xf numFmtId="0" fontId="82" fillId="0" borderId="196" xfId="0" applyNumberFormat="1" applyFont="1" applyFill="1" applyBorder="1" applyAlignment="1" applyProtection="1">
      <alignment horizontal="left" vertical="top" wrapText="1"/>
    </xf>
    <xf numFmtId="0" fontId="82" fillId="0" borderId="197" xfId="0" applyNumberFormat="1" applyFont="1" applyFill="1" applyBorder="1" applyAlignment="1" applyProtection="1">
      <alignment horizontal="left" vertical="top" wrapText="1"/>
    </xf>
    <xf numFmtId="0" fontId="82" fillId="0" borderId="188" xfId="0" applyNumberFormat="1" applyFont="1" applyFill="1" applyBorder="1" applyAlignment="1" applyProtection="1">
      <alignment horizontal="left" vertical="top" wrapText="1"/>
    </xf>
    <xf numFmtId="0" fontId="82" fillId="0" borderId="189" xfId="0" applyNumberFormat="1" applyFont="1" applyFill="1" applyBorder="1" applyAlignment="1" applyProtection="1">
      <alignment horizontal="left" vertical="top" wrapText="1"/>
    </xf>
    <xf numFmtId="0" fontId="82" fillId="0" borderId="191" xfId="0" applyNumberFormat="1" applyFont="1" applyFill="1" applyBorder="1" applyAlignment="1" applyProtection="1">
      <alignment horizontal="left" vertical="top" wrapText="1"/>
    </xf>
    <xf numFmtId="49" fontId="4" fillId="36" borderId="183" xfId="0" applyNumberFormat="1" applyFont="1" applyFill="1" applyBorder="1" applyAlignment="1" applyProtection="1">
      <alignment horizontal="center" vertical="center"/>
      <protection locked="0"/>
    </xf>
    <xf numFmtId="49" fontId="4" fillId="36" borderId="184" xfId="0" applyNumberFormat="1" applyFont="1" applyFill="1" applyBorder="1" applyAlignment="1" applyProtection="1">
      <alignment horizontal="center" vertical="center"/>
      <protection locked="0"/>
    </xf>
    <xf numFmtId="49" fontId="4" fillId="36" borderId="185" xfId="0" applyNumberFormat="1" applyFont="1" applyFill="1" applyBorder="1" applyAlignment="1" applyProtection="1">
      <alignment horizontal="center" vertical="center"/>
      <protection locked="0"/>
    </xf>
    <xf numFmtId="49" fontId="4" fillId="36" borderId="158" xfId="0" applyNumberFormat="1" applyFont="1" applyFill="1" applyBorder="1" applyAlignment="1" applyProtection="1">
      <alignment horizontal="center" vertical="center"/>
      <protection locked="0"/>
    </xf>
    <xf numFmtId="49" fontId="4" fillId="36" borderId="159" xfId="0" applyNumberFormat="1" applyFont="1" applyFill="1" applyBorder="1" applyAlignment="1" applyProtection="1">
      <alignment horizontal="center" vertical="center"/>
      <protection locked="0"/>
    </xf>
    <xf numFmtId="49" fontId="4" fillId="36" borderId="160" xfId="0" applyNumberFormat="1" applyFont="1" applyFill="1" applyBorder="1" applyAlignment="1" applyProtection="1">
      <alignment horizontal="center" vertical="center"/>
      <protection locked="0"/>
    </xf>
    <xf numFmtId="0" fontId="118" fillId="24" borderId="167" xfId="0" applyFont="1" applyFill="1" applyBorder="1" applyAlignment="1" applyProtection="1">
      <alignment horizontal="center" vertical="center"/>
    </xf>
    <xf numFmtId="0" fontId="118" fillId="24" borderId="168" xfId="0" applyFont="1" applyFill="1" applyBorder="1" applyAlignment="1" applyProtection="1">
      <alignment horizontal="center" vertical="center"/>
    </xf>
    <xf numFmtId="0" fontId="0" fillId="0" borderId="168" xfId="0" applyBorder="1" applyAlignment="1">
      <alignment horizontal="center" vertical="center"/>
    </xf>
    <xf numFmtId="49" fontId="4" fillId="36" borderId="186" xfId="0" applyNumberFormat="1" applyFont="1" applyFill="1" applyBorder="1" applyAlignment="1" applyProtection="1">
      <alignment horizontal="center" vertical="center"/>
      <protection locked="0"/>
    </xf>
    <xf numFmtId="49" fontId="4" fillId="36" borderId="14" xfId="0" applyNumberFormat="1" applyFont="1" applyFill="1" applyBorder="1" applyAlignment="1" applyProtection="1">
      <alignment horizontal="center" vertical="center"/>
      <protection locked="0"/>
    </xf>
    <xf numFmtId="49" fontId="4" fillId="36" borderId="187" xfId="0" applyNumberFormat="1" applyFont="1" applyFill="1" applyBorder="1" applyAlignment="1" applyProtection="1">
      <alignment horizontal="center" vertical="center"/>
      <protection locked="0"/>
    </xf>
    <xf numFmtId="0" fontId="4" fillId="37" borderId="164" xfId="0" applyFont="1" applyFill="1" applyBorder="1" applyAlignment="1" applyProtection="1">
      <alignment horizontal="center" vertical="top" wrapText="1"/>
      <protection locked="0"/>
    </xf>
    <xf numFmtId="0" fontId="4" fillId="37" borderId="165" xfId="0" applyFont="1" applyFill="1" applyBorder="1" applyAlignment="1" applyProtection="1">
      <alignment horizontal="center" vertical="top" wrapText="1"/>
      <protection locked="0"/>
    </xf>
    <xf numFmtId="0" fontId="4" fillId="37" borderId="166" xfId="0" applyFont="1" applyFill="1" applyBorder="1" applyAlignment="1" applyProtection="1">
      <alignment horizontal="center" vertical="top" wrapText="1"/>
      <protection locked="0"/>
    </xf>
    <xf numFmtId="43" fontId="17" fillId="30" borderId="0" xfId="61" applyFont="1" applyFill="1" applyBorder="1" applyAlignment="1" applyProtection="1">
      <alignment horizontal="center"/>
      <protection locked="0"/>
    </xf>
    <xf numFmtId="0" fontId="23" fillId="0" borderId="38" xfId="0" applyFont="1" applyFill="1" applyBorder="1" applyAlignment="1" applyProtection="1">
      <alignment horizontal="left"/>
      <protection locked="0"/>
    </xf>
    <xf numFmtId="0" fontId="23" fillId="0" borderId="236" xfId="0" applyFont="1" applyFill="1" applyBorder="1" applyAlignment="1" applyProtection="1">
      <alignment horizontal="left"/>
      <protection locked="0"/>
    </xf>
    <xf numFmtId="0" fontId="23" fillId="0" borderId="216" xfId="0" applyFont="1" applyFill="1" applyBorder="1" applyAlignment="1" applyProtection="1">
      <alignment horizontal="left"/>
      <protection locked="0"/>
    </xf>
    <xf numFmtId="0" fontId="23" fillId="0" borderId="230" xfId="0" applyFont="1" applyFill="1" applyBorder="1" applyAlignment="1" applyProtection="1">
      <alignment horizontal="left"/>
      <protection locked="0"/>
    </xf>
    <xf numFmtId="0" fontId="23" fillId="0" borderId="184" xfId="0" applyFont="1" applyFill="1" applyBorder="1" applyAlignment="1" applyProtection="1">
      <alignment horizontal="left" vertical="center" wrapText="1"/>
      <protection locked="0"/>
    </xf>
    <xf numFmtId="0" fontId="23" fillId="0" borderId="212" xfId="0" applyFont="1" applyFill="1" applyBorder="1" applyAlignment="1" applyProtection="1">
      <alignment horizontal="left" vertical="center" wrapText="1"/>
      <protection locked="0"/>
    </xf>
    <xf numFmtId="0" fontId="0" fillId="26" borderId="114" xfId="0" applyFill="1" applyBorder="1" applyAlignment="1" applyProtection="1">
      <alignment horizontal="center"/>
      <protection locked="0"/>
    </xf>
    <xf numFmtId="0" fontId="0" fillId="26" borderId="115" xfId="0" applyFill="1" applyBorder="1" applyAlignment="1" applyProtection="1">
      <alignment horizontal="center"/>
      <protection locked="0"/>
    </xf>
    <xf numFmtId="0" fontId="0" fillId="26" borderId="116" xfId="0" applyFill="1" applyBorder="1" applyAlignment="1" applyProtection="1">
      <alignment horizontal="center"/>
      <protection locked="0"/>
    </xf>
    <xf numFmtId="0" fontId="0" fillId="26" borderId="68" xfId="0" applyFill="1" applyBorder="1" applyAlignment="1" applyProtection="1">
      <alignment horizontal="center"/>
      <protection locked="0"/>
    </xf>
    <xf numFmtId="0" fontId="0" fillId="26" borderId="103" xfId="0" applyFill="1" applyBorder="1" applyAlignment="1" applyProtection="1">
      <alignment horizontal="center"/>
      <protection locked="0"/>
    </xf>
    <xf numFmtId="0" fontId="0" fillId="26" borderId="105" xfId="0" applyFill="1" applyBorder="1" applyAlignment="1" applyProtection="1">
      <alignment horizontal="center"/>
      <protection locked="0"/>
    </xf>
    <xf numFmtId="0" fontId="23" fillId="0" borderId="232" xfId="0" applyFont="1" applyFill="1" applyBorder="1" applyAlignment="1" applyProtection="1">
      <alignment horizontal="left"/>
      <protection locked="0"/>
    </xf>
    <xf numFmtId="0" fontId="23" fillId="0" borderId="217" xfId="0" applyFont="1" applyFill="1" applyBorder="1" applyAlignment="1" applyProtection="1">
      <alignment horizontal="left"/>
      <protection locked="0"/>
    </xf>
    <xf numFmtId="0" fontId="79" fillId="21" borderId="13" xfId="54" applyNumberFormat="1" applyFont="1" applyFill="1" applyBorder="1" applyAlignment="1">
      <alignment horizontal="center" vertical="center" wrapText="1"/>
    </xf>
    <xf numFmtId="0" fontId="79" fillId="21" borderId="237" xfId="54" applyNumberFormat="1" applyFont="1" applyFill="1" applyBorder="1" applyAlignment="1">
      <alignment horizontal="center" vertical="center" wrapText="1"/>
    </xf>
    <xf numFmtId="0" fontId="79" fillId="21" borderId="229" xfId="54" applyNumberFormat="1" applyFont="1" applyFill="1" applyBorder="1" applyAlignment="1">
      <alignment horizontal="center" vertical="center" wrapText="1"/>
    </xf>
    <xf numFmtId="0" fontId="79" fillId="21" borderId="233" xfId="54" applyNumberFormat="1" applyFont="1" applyFill="1" applyBorder="1" applyAlignment="1">
      <alignment horizontal="center" vertical="center" wrapText="1"/>
    </xf>
    <xf numFmtId="0" fontId="79" fillId="21" borderId="234" xfId="54" applyNumberFormat="1" applyFont="1" applyFill="1" applyBorder="1" applyAlignment="1">
      <alignment horizontal="center" vertical="center" wrapText="1"/>
    </xf>
    <xf numFmtId="0" fontId="79" fillId="21" borderId="235" xfId="54" applyNumberFormat="1" applyFont="1" applyFill="1" applyBorder="1" applyAlignment="1">
      <alignment horizontal="center" vertical="center" wrapText="1"/>
    </xf>
    <xf numFmtId="0" fontId="35" fillId="0" borderId="0" xfId="0" applyFont="1" applyAlignment="1">
      <alignment horizontal="center"/>
    </xf>
    <xf numFmtId="0" fontId="23" fillId="0" borderId="214" xfId="0" applyFont="1" applyFill="1" applyBorder="1" applyAlignment="1" applyProtection="1">
      <alignment horizontal="left" vertical="center" wrapText="1"/>
      <protection locked="0"/>
    </xf>
    <xf numFmtId="0" fontId="23" fillId="0" borderId="215" xfId="0" applyFont="1" applyFill="1" applyBorder="1" applyAlignment="1" applyProtection="1">
      <alignment horizontal="left" vertical="center" wrapText="1"/>
      <protection locked="0"/>
    </xf>
    <xf numFmtId="0" fontId="23" fillId="0" borderId="211" xfId="0" applyFont="1" applyFill="1" applyBorder="1" applyAlignment="1" applyProtection="1">
      <alignment horizontal="left"/>
      <protection locked="0"/>
    </xf>
    <xf numFmtId="0" fontId="23" fillId="0" borderId="184" xfId="0" applyFont="1" applyFill="1" applyBorder="1" applyAlignment="1" applyProtection="1">
      <alignment horizontal="left"/>
      <protection locked="0"/>
    </xf>
    <xf numFmtId="0" fontId="23" fillId="0" borderId="212" xfId="0" applyFont="1" applyFill="1" applyBorder="1" applyAlignment="1" applyProtection="1">
      <alignment horizontal="left"/>
      <protection locked="0"/>
    </xf>
    <xf numFmtId="0" fontId="23" fillId="0" borderId="232" xfId="0" applyFont="1" applyBorder="1" applyAlignment="1" applyProtection="1">
      <alignment horizontal="left"/>
      <protection locked="0"/>
    </xf>
    <xf numFmtId="0" fontId="23" fillId="0" borderId="38" xfId="0" applyFont="1" applyBorder="1" applyAlignment="1" applyProtection="1">
      <alignment horizontal="left"/>
      <protection locked="0"/>
    </xf>
    <xf numFmtId="0" fontId="23" fillId="0" borderId="217" xfId="0" applyFont="1" applyBorder="1" applyAlignment="1" applyProtection="1">
      <alignment horizontal="left"/>
      <protection locked="0"/>
    </xf>
    <xf numFmtId="0" fontId="23" fillId="0" borderId="216" xfId="0" applyFont="1" applyBorder="1" applyAlignment="1" applyProtection="1">
      <alignment horizontal="left"/>
      <protection locked="0"/>
    </xf>
    <xf numFmtId="0" fontId="23" fillId="0" borderId="236" xfId="0" applyFont="1" applyBorder="1" applyAlignment="1" applyProtection="1">
      <alignment horizontal="left"/>
      <protection locked="0"/>
    </xf>
    <xf numFmtId="0" fontId="23" fillId="0" borderId="230" xfId="0" applyFont="1" applyBorder="1" applyAlignment="1" applyProtection="1">
      <alignment horizontal="left"/>
      <protection locked="0"/>
    </xf>
    <xf numFmtId="0" fontId="23" fillId="0" borderId="219" xfId="0" applyFont="1" applyFill="1" applyBorder="1" applyAlignment="1" applyProtection="1">
      <alignment horizontal="left"/>
      <protection locked="0"/>
    </xf>
    <xf numFmtId="0" fontId="23" fillId="0" borderId="231" xfId="0" applyFont="1" applyFill="1" applyBorder="1" applyAlignment="1" applyProtection="1">
      <alignment horizontal="left"/>
      <protection locked="0"/>
    </xf>
    <xf numFmtId="0" fontId="23" fillId="0" borderId="219" xfId="0" applyFont="1" applyBorder="1" applyAlignment="1" applyProtection="1">
      <alignment horizontal="left"/>
      <protection locked="0"/>
    </xf>
    <xf numFmtId="0" fontId="23" fillId="0" borderId="231" xfId="0" applyFont="1" applyBorder="1" applyAlignment="1" applyProtection="1">
      <alignment horizontal="left"/>
      <protection locked="0"/>
    </xf>
    <xf numFmtId="0" fontId="23" fillId="0" borderId="218" xfId="0" applyFont="1" applyBorder="1" applyAlignment="1" applyProtection="1">
      <alignment horizontal="left"/>
      <protection locked="0"/>
    </xf>
    <xf numFmtId="0" fontId="23" fillId="0" borderId="213" xfId="0" applyFont="1" applyFill="1" applyBorder="1" applyAlignment="1" applyProtection="1">
      <alignment horizontal="left"/>
      <protection locked="0"/>
    </xf>
    <xf numFmtId="0" fontId="23" fillId="0" borderId="214" xfId="0" applyFont="1" applyFill="1" applyBorder="1" applyAlignment="1" applyProtection="1">
      <alignment horizontal="left"/>
      <protection locked="0"/>
    </xf>
    <xf numFmtId="0" fontId="23" fillId="0" borderId="215" xfId="0" applyFont="1" applyFill="1" applyBorder="1" applyAlignment="1" applyProtection="1">
      <alignment horizontal="left"/>
      <protection locked="0"/>
    </xf>
    <xf numFmtId="0" fontId="94" fillId="21" borderId="111" xfId="0" applyFont="1" applyFill="1" applyBorder="1" applyAlignment="1">
      <alignment horizontal="center" vertical="center" textRotation="90"/>
    </xf>
    <xf numFmtId="0" fontId="0" fillId="21" borderId="90" xfId="0" applyFill="1" applyBorder="1" applyAlignment="1">
      <alignment horizontal="center" vertical="center" textRotation="90"/>
    </xf>
    <xf numFmtId="0" fontId="0" fillId="21" borderId="106" xfId="0" applyFill="1" applyBorder="1" applyAlignment="1">
      <alignment horizontal="center" vertical="center" textRotation="90"/>
    </xf>
    <xf numFmtId="0" fontId="23" fillId="0" borderId="218" xfId="0" applyFont="1" applyFill="1" applyBorder="1" applyAlignment="1" applyProtection="1">
      <alignment horizontal="left"/>
      <protection locked="0"/>
    </xf>
    <xf numFmtId="0" fontId="23" fillId="0" borderId="220" xfId="0" applyFont="1" applyFill="1" applyBorder="1" applyAlignment="1" applyProtection="1">
      <alignment horizontal="left" vertical="top" wrapText="1"/>
      <protection locked="0"/>
    </xf>
    <xf numFmtId="0" fontId="23" fillId="0" borderId="221" xfId="0" applyFont="1" applyFill="1" applyBorder="1" applyAlignment="1" applyProtection="1">
      <alignment horizontal="left" vertical="top" wrapText="1"/>
      <protection locked="0"/>
    </xf>
    <xf numFmtId="0" fontId="23" fillId="0" borderId="222" xfId="0" applyFont="1" applyFill="1" applyBorder="1" applyAlignment="1" applyProtection="1">
      <alignment horizontal="left" vertical="top" wrapText="1"/>
      <protection locked="0"/>
    </xf>
    <xf numFmtId="0" fontId="23" fillId="0" borderId="223" xfId="0" applyFont="1" applyFill="1" applyBorder="1" applyAlignment="1" applyProtection="1">
      <alignment horizontal="left" vertical="top" wrapText="1"/>
      <protection locked="0"/>
    </xf>
    <xf numFmtId="0" fontId="23" fillId="0" borderId="159" xfId="0" applyFont="1" applyFill="1" applyBorder="1" applyAlignment="1" applyProtection="1">
      <alignment horizontal="left" vertical="top" wrapText="1"/>
      <protection locked="0"/>
    </xf>
    <xf numFmtId="0" fontId="23" fillId="0" borderId="224" xfId="0" applyFont="1" applyFill="1" applyBorder="1" applyAlignment="1" applyProtection="1">
      <alignment horizontal="left" vertical="top" wrapText="1"/>
      <protection locked="0"/>
    </xf>
    <xf numFmtId="0" fontId="23" fillId="0" borderId="225" xfId="0" applyFont="1" applyFill="1" applyBorder="1" applyAlignment="1" applyProtection="1">
      <alignment horizontal="left" vertical="top" wrapText="1"/>
      <protection locked="0"/>
    </xf>
    <xf numFmtId="0" fontId="23" fillId="0" borderId="226" xfId="0" applyFont="1" applyFill="1" applyBorder="1" applyAlignment="1" applyProtection="1">
      <alignment horizontal="left" vertical="top" wrapText="1"/>
      <protection locked="0"/>
    </xf>
    <xf numFmtId="0" fontId="23" fillId="0" borderId="227" xfId="0" applyFont="1" applyFill="1" applyBorder="1" applyAlignment="1" applyProtection="1">
      <alignment horizontal="left" vertical="top" wrapText="1"/>
      <protection locked="0"/>
    </xf>
    <xf numFmtId="0" fontId="23" fillId="0" borderId="228" xfId="0" applyFont="1" applyFill="1" applyBorder="1" applyAlignment="1" applyProtection="1">
      <alignment horizontal="left" vertical="top" wrapText="1"/>
      <protection locked="0"/>
    </xf>
    <xf numFmtId="43" fontId="19" fillId="31" borderId="0" xfId="40" applyFont="1" applyFill="1" applyAlignment="1">
      <alignment horizontal="center" vertical="center"/>
    </xf>
  </cellXfs>
  <cellStyles count="6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10" xfId="39"/>
    <cellStyle name="Normal 2" xfId="40"/>
    <cellStyle name="Normal 2 2" xfId="41"/>
    <cellStyle name="Normal 2 3" xfId="42"/>
    <cellStyle name="Normal 2 4" xfId="43"/>
    <cellStyle name="Normal 2 5" xfId="44"/>
    <cellStyle name="Normal 2 6" xfId="45"/>
    <cellStyle name="Normal 2 7" xfId="46"/>
    <cellStyle name="Normal 2 8" xfId="47"/>
    <cellStyle name="Normal 2_Dashboard ver 2.2 ES" xfId="48"/>
    <cellStyle name="Normal 2_Prototipo" xfId="49"/>
    <cellStyle name="Normal 3" xfId="50"/>
    <cellStyle name="Normal 4" xfId="51"/>
    <cellStyle name="Normal 5" xfId="52"/>
    <cellStyle name="Normal 6" xfId="53"/>
    <cellStyle name="Normal_TZ_R3HIV_Phase_2_21_August_08" xfId="54"/>
    <cellStyle name="Note" xfId="55"/>
    <cellStyle name="Output" xfId="56"/>
    <cellStyle name="Percent" xfId="57" builtinId="5"/>
    <cellStyle name="Title" xfId="58"/>
    <cellStyle name="Título 3 3" xfId="59"/>
    <cellStyle name="Título 3 3_Prototipo" xfId="60"/>
    <cellStyle name="Título 3 3_PrototipoRep1" xfId="61"/>
    <cellStyle name="Título 3 7" xfId="62"/>
    <cellStyle name="Warning Text" xfId="63"/>
  </cellStyles>
  <dxfs count="38">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tempuri.org/XMLSchema.xsd'">
  <Schema ID="Schema2" Namespace="http://tempuri.org/XMLSchema.xsd">
    <xsd:schema xmlns:xsd="http://www.w3.org/2001/XMLSchema" xmlns="http://tempuri.org/XMLSchema.xsd" targetNamespace="http://tempuri.org/XMLSchema.xsd" elementFormDefault="qualified">
      <xsd:annotation>XSD Schema generated with Excel XML Toolbox</xsd:annotation>
      <xsd:element name="Root" type="RootType"/>
      <xsd:complexType name="RootType">
        <xsd:all>
          <xsd:element name="Country" type="xsd:string" minOccurs="0" nillable="true" form="qualified"/>
          <xsd:element name="GrantNumber" type="xsd:string" minOccurs="0" nillable="true" form="qualified"/>
          <xsd:element name="PR" type="xsd:string" minOccurs="0" nillable="true" form="qualified"/>
          <xsd:element name="StartDate" type="xsd:dateTime" minOccurs="0" nillable="true" form="qualified"/>
          <xsd:element name="LatestRating" type="xsd:string" minOccurs="0" nillable="true" form="qualified"/>
          <xsd:element name="GranTitle" type="xsd:string" minOccurs="0" nillable="true" form="qualified"/>
          <xsd:element name="Componenent" type="xsd:string" minOccurs="0" nillable="true" form="qualified"/>
          <xsd:element name="TotalFunding" type="xsd:double" minOccurs="0" nillable="true" form="qualified"/>
          <xsd:element name="Round" type="xsd:string" minOccurs="0" nillable="true" form="qualified"/>
          <xsd:element name="Phase" type="xsd:string" minOccurs="0" nillable="true" form="qualified"/>
          <xsd:element name="LFA" type="xsd:string" minOccurs="0" nillable="true" form="qualified"/>
          <xsd:element name="FPM" type="xsd:string" minOccurs="0" nillable="true" form="qualified"/>
          <xsd:element name="Period" type="xsd:string" minOccurs="0" nillable="true" form="qualified"/>
          <xsd:element name="From" type="xsd:dateTime" minOccurs="0" nillable="true" form="qualified"/>
          <xsd:element name="To" type="xsd:dateTime" minOccurs="0" nillable="true" form="qualified"/>
          <xsd:element name="DataEntryDate" type="xsd:dateTime" minOccurs="0" nillable="true" form="qualified"/>
          <xsd:element name="PreparedBy" type="xsd:string" minOccurs="0" nillable="true" form="qualified"/>
          <xsd:element name="F1" type="F1Type" minOccurs="0"/>
          <xsd:element name="F2" type="F2Type" minOccurs="0"/>
          <xsd:element name="F3" type="F3Type" minOccurs="0"/>
          <xsd:element name="F4" type="F4Type" minOccurs="0"/>
          <xsd:element name="M1" type="M1Type" minOccurs="0"/>
          <xsd:element name="M2" type="M2Type" minOccurs="0"/>
          <xsd:element name="M3" type="M3Type" minOccurs="0"/>
          <xsd:element name="M4" type="M4Type" minOccurs="0"/>
          <xsd:element name="M5" type="M5Type" minOccurs="0"/>
          <xsd:element name="M6" type="M6Type" minOccurs="0"/>
          <xsd:element name="Prog" type="ProgType" minOccurs="0"/>
          <xsd:element name="P1" type="xsd:string" minOccurs="0" nillable="true" form="qualified"/>
          <xsd:element name="P1_Code" type="xsd:double" minOccurs="0" nillable="true" form="qualified"/>
          <xsd:element name="P1_Tied" type="xsd:string" minOccurs="0" nillable="true" form="qualified"/>
          <xsd:element name="P2" type="xsd:string" minOccurs="0" nillable="true" form="qualified"/>
          <xsd:element name="P2_Code" type="xsd:double" minOccurs="0" nillable="true" form="qualified"/>
          <xsd:element name="P2_Tied" type="xsd:string" minOccurs="0" nillable="true" form="qualified"/>
          <xsd:element name="P3" type="xsd:string" minOccurs="0" nillable="true" form="qualified"/>
          <xsd:element name="P3_Code" type="xsd:double" minOccurs="0" nillable="true" form="qualified"/>
          <xsd:element name="P3_Tied" type="xsd:string" minOccurs="0" nillable="true" form="qualified"/>
          <xsd:element name="P4" type="xsd:string" minOccurs="0" nillable="true" form="qualified"/>
          <xsd:element name="P4_Code" type="xsd:double" minOccurs="0" nillable="true" form="qualified"/>
          <xsd:element name="P4_Tied" type="xsd:string" minOccurs="0" nillable="true" form="qualified"/>
          <xsd:element name="P5" type="xsd:string" minOccurs="0" nillable="true" form="qualified"/>
          <xsd:element name="P5_Code" type="xsd:double" minOccurs="0" nillable="true" form="qualified"/>
          <xsd:element name="P5_Tied" type="xsd:string" minOccurs="0" nillable="true" form="qualified"/>
          <xsd:element name="P6" type="xsd:string" minOccurs="0" nillable="true" form="qualified"/>
          <xsd:element name="P6_Code" type="xsd:double" minOccurs="0" nillable="true" form="qualified"/>
          <xsd:element name="P6_Tied" type="xsd:string" minOccurs="0" nillable="true" form="qualified"/>
          <xsd:element name="P7" type="xsd:string" minOccurs="0" nillable="true" form="qualified"/>
          <xsd:element name="P7_Code" type="xsd:double" minOccurs="0" nillable="true" form="qualified"/>
          <xsd:element name="P7_Tied" type="xsd:string" minOccurs="0" nillable="true" form="qualified"/>
          <xsd:element name="P8" type="xsd:string" minOccurs="0" nillable="true" form="qualified"/>
          <xsd:element name="P8_Code" type="xsd:double" minOccurs="0" nillable="true" form="qualified"/>
          <xsd:element name="P8_Tied" type="xsd:string" minOccurs="0" nillable="true" form="qualified"/>
          <xsd:element name="P9" type="xsd:string" minOccurs="0" nillable="true" form="qualified"/>
          <xsd:element name="P9_Code" type="xsd:double" minOccurs="0" nillable="true" form="qualified"/>
          <xsd:element name="P9_Tied" type="xsd:double" minOccurs="0" nillable="true" form="qualified"/>
          <xsd:element name="P10" type="xsd:string" minOccurs="0" nillable="true" form="qualified"/>
          <xsd:element name="P10_Code" type="xsd:double" minOccurs="0" nillable="true" form="qualified"/>
          <xsd:element name="P10_Tied" type="xsd:string" minOccurs="0" nillable="true" form="qualified"/>
          <xsd:element name="Currency" type="xsd:string" minOccurs="0" nillable="true" form="qualified"/>
        </xsd:all>
      </xsd:complexType>
      <xsd:complexType name="F1Type">
        <xsd:sequence>
          <xsd:element name="Budget__in____P1" type="xsd:double" minOccurs="0" nillable="true" form="qualified"/>
          <xsd:element name="Budget__in____P2" type="xsd:double" minOccurs="0" nillable="true" form="qualified"/>
          <xsd:element name="Budget__in____P3" type="xsd:string" minOccurs="0" nillable="true" form="qualified"/>
          <xsd:element name="Budget__in____P4" type="xsd:string" minOccurs="0" nillable="true" form="qualified"/>
          <xsd:element name="Budget__in____P5" type="xsd:string" minOccurs="0" nillable="true" form="qualified"/>
          <xsd:element name="Budget__in____P6" type="xsd:string" minOccurs="0" nillable="true" form="qualified"/>
          <xsd:element name="Budget__in____P7" type="xsd:string" minOccurs="0" nillable="true" form="qualified"/>
          <xsd:element name="Budget__in____P8" type="xsd:string" minOccurs="0" nillable="true" form="qualified"/>
          <xsd:element name="Budget__in____P9" type="xsd:string" minOccurs="0" nillable="true" form="qualified"/>
          <xsd:element name="Budget__in____P10" type="xsd:string" minOccurs="0" nillable="true" form="qualified"/>
          <xsd:element name="Budget__in____P11" type="xsd:string" minOccurs="0" nillable="true" form="qualified"/>
          <xsd:element name="Budget__in____P12" type="xsd:string" minOccurs="0" nillable="true" form="qualified"/>
          <xsd:element name="Disbursements_by_GF__in____P1" type="xsd:double" minOccurs="0" nillable="true" form="qualified"/>
          <xsd:element name="Disbursements_by_GF__in____P2" type="xsd:double" minOccurs="0" nillable="true" form="qualified"/>
          <xsd:element name="Disbursements_by_GF__in____P3" type="xsd:string" minOccurs="0" nillable="true" form="qualified"/>
          <xsd:element name="Disbursements_by_GF__in____P4" type="xsd:string" minOccurs="0" nillable="true" form="qualified"/>
          <xsd:element name="Disbursements_by_GF__in____P5" type="xsd:string" minOccurs="0" nillable="true" form="qualified"/>
          <xsd:element name="Disbursements_by_GF__in____P6" type="xsd:string" minOccurs="0" nillable="true" form="qualified"/>
          <xsd:element name="Disbursements_by_GF__in____P7" type="xsd:string" minOccurs="0" nillable="true" form="qualified"/>
          <xsd:element name="Disbursements_by_GF__in____P8" type="xsd:string" minOccurs="0" nillable="true" form="qualified"/>
          <xsd:element name="Disbursements_by_GF__in____P9" type="xsd:string" minOccurs="0" nillable="true" form="qualified"/>
          <xsd:element name="Disbursements_by_GF__in____P10" type="xsd:string" minOccurs="0" nillable="true" form="qualified"/>
          <xsd:element name="Disbursements_by_GF__in____P11" type="xsd:string" minOccurs="0" nillable="true" form="qualified"/>
          <xsd:element name="Disbursements_by_GF__in____P12" type="xsd:string" minOccurs="0" nillable="true" form="qualified"/>
        </xsd:sequence>
      </xsd:complexType>
      <xsd:complexType name="F2Type">
        <xsd:sequence>
          <xsd:element name="TB__detect_and_treat_Cumulative_Budget__in___" type="xsd:double" minOccurs="0" nillable="true" form="qualified"/>
          <xsd:element name="TB__detect_and_treat_Cumulative_Expenditures__in___" type="xsd:double" minOccurs="0" nillable="true" form="qualified"/>
          <xsd:element name="TB__ID_cases_Cumulative_Budget__in___" type="xsd:double" minOccurs="0" nillable="true" form="qualified"/>
          <xsd:element name="TB__ID_cases_Cumulative_Expenditures__in___" type="xsd:double" minOccurs="0" nillable="true" form="qualified"/>
          <xsd:element name="TB_HIV__Cumulative_Budget__in___" type="xsd:double" minOccurs="0" nillable="true" form="qualified"/>
          <xsd:element name="TB_HIV__Cumulative_Expenditures__in___" type="xsd:double" minOccurs="0" nillable="true" form="qualified"/>
          <xsd:element name="Advocacy__Commun__SocMob_Cumulative_Budget__in___" type="xsd:double" minOccurs="0" nillable="true" form="qualified"/>
          <xsd:element name="Advocacy__Commun__SocMob_Cumulative_Expenditures__in___" type="xsd:double" minOccurs="0" nillable="true" form="qualified"/>
          <xsd:element name="Environ__Community_TB_care__Cumulative_Budget__in___" type="xsd:double" minOccurs="0" nillable="true" form="qualified"/>
          <xsd:element name="Environ__Community_TB_care__Cumulative_Expenditures__in___" type="xsd:double" minOccurs="0" nillable="true" form="qualified"/>
          <xsd:element name="_Cumulative_Budget__in____1" type="xsd:string" minOccurs="0" nillable="true" form="qualified"/>
          <xsd:element name="_Cumulative_Expenditures__in____1" type="xsd:string" minOccurs="0" nillable="true" form="qualified"/>
          <xsd:element name="_Cumulative_Budget__in____2" type="xsd:string" minOccurs="0" nillable="true" form="qualified"/>
          <xsd:element name="_Cumulative_Expenditures__in____2" type="xsd:string" minOccurs="0" nillable="true" form="qualified"/>
          <xsd:element name="_Cumulative_Budget__in___" type="xsd:string" minOccurs="0" nillable="true" form="qualified"/>
          <xsd:element name="_Cumulative_Expenditures__in___" type="xsd:string" minOccurs="0" nillable="true" form="qualified"/>
        </xsd:sequence>
      </xsd:complexType>
      <xsd:complexType name="F3Type">
        <xsd:sequence>
          <xsd:element name="Disbursed_by_Global_Fund_Prior_to_reporting_period__in___" type="xsd:double" minOccurs="0" nillable="true" form="qualified"/>
          <xsd:element name="Disbursed_by_Global_Fund_Reporting_period__in___" type="xsd:double" minOccurs="0" nillable="true" form="qualified"/>
          <xsd:element name="PR_expenditure_and_disbursement_Prior_to_reporting_period__in___" type="xsd:double" minOccurs="0" nillable="true" form="qualified"/>
          <xsd:element name="PR_expenditure_and_disbursement_Reporting_period__in___" type="xsd:double" minOccurs="0" nillable="true" form="qualified"/>
          <xsd:element name="Disbursed_to_SRs_Prior_to_reporting_period__in___" type="xsd:double" minOccurs="0" nillable="true" form="qualified"/>
          <xsd:element name="Disbursed_to_SRs_Reporting_period__in___" type="xsd:double" minOccurs="0" nillable="true" form="qualified"/>
          <xsd:element name="SR_expenditures_Prior_to_reporting_period__in___" type="xsd:double" minOccurs="0" nillable="true" form="qualified"/>
          <xsd:element name="SR_expenditures_Reporting_period__in___" type="xsd:double" minOccurs="0" nillable="true" form="qualified"/>
        </xsd:sequence>
      </xsd:complexType>
      <xsd:complexType name="F4Type">
        <xsd:sequence>
          <xsd:element name="Days_taken_to_submit_acceptable_PU_DR_to_LFA_Expected__days_" type="xsd:double" minOccurs="0" nillable="true" form="qualified"/>
          <xsd:element name="Days_taken_to_submit_acceptable_PU_DR_to_LFA_Actual__days_" type="xsd:double" minOccurs="0" nillable="true" form="qualified"/>
          <xsd:element name="Days_taken_for_disbursement_to_reach_PR_Expected__days_" type="xsd:double" minOccurs="0" nillable="true" form="qualified"/>
          <xsd:element name="Days_taken_for_disbursement_to_reach_PR_Actual__days_" type="xsd:double" minOccurs="0" nillable="true" form="qualified"/>
          <xsd:element name="Days_taken_for_disbursement_to_reach_SRs__Expected__days_" type="xsd:double" minOccurs="0" nillable="true" form="qualified"/>
          <xsd:element name="Days_taken_for_disbursement_to_reach_SRs__Actual__days_" type="xsd:double" minOccurs="0" nillable="true" form="qualified"/>
        </xsd:sequence>
      </xsd:complexType>
      <xsd:complexType name="M1Type">
        <xsd:sequence>
          <xsd:element name="Conditions_precedents__CPs__" type="xsd:string" minOccurs="0" nillable="true" form="qualified"/>
          <xsd:element name="Conditions_precedents__CPs__Fulfilled" type="xsd:double" minOccurs="0" nillable="true" form="qualified"/>
          <xsd:element name="Conditions_precedents__CPs__Not_fulfilled__but_within_deadline" type="xsd:double" minOccurs="0" nillable="true" form="qualified"/>
          <xsd:element name="Conditions_precedents__CPs__Not_fulfilled__and_past_the_deadline" type="xsd:double" minOccurs="0" nillable="true" form="qualified"/>
          <xsd:element name="Time_Bound_Actions__TBAs__" type="xsd:string" minOccurs="0" nillable="true" form="qualified"/>
          <xsd:element name="Time_Bound_Actions__TBAs__Fulfilled" type="xsd:double" minOccurs="0" nillable="true" form="qualified"/>
          <xsd:element name="Time_Bound_Actions__TBAs__Not_fulfilled__but_within_deadline" type="xsd:string" minOccurs="0" nillable="true" form="qualified"/>
          <xsd:element name="Time_Bound_Actions__TBAs__Not_fulfilled__and_past_the_deadline" type="xsd:double" minOccurs="0" nillable="true" form="qualified"/>
        </xsd:sequence>
      </xsd:complexType>
      <xsd:complexType name="M2Type">
        <xsd:sequence>
          <xsd:element name="PMU_Planned" type="xsd:double" minOccurs="0" nillable="true" form="qualified"/>
          <xsd:element name="PMU_Filled" type="xsd:double" minOccurs="0" nillable="true" form="qualified"/>
        </xsd:sequence>
      </xsd:complexType>
      <xsd:complexType name="M3Type">
        <xsd:sequence>
          <xsd:element name="SRs_Identified" type="xsd:double" minOccurs="0" nillable="true" form="qualified"/>
          <xsd:element name="SRs_Assessed" type="xsd:double" minOccurs="0" nillable="true" form="qualified"/>
          <xsd:element name="SRs_Approved" type="xsd:double" minOccurs="0" nillable="true" form="qualified"/>
          <xsd:element name="SRs_Signed" type="xsd:double" minOccurs="0" nillable="true" form="qualified"/>
          <xsd:element name="SRs_Receiving_Funding" type="xsd:double" minOccurs="0" nillable="true" form="qualified"/>
        </xsd:sequence>
      </xsd:complexType>
      <xsd:complexType name="M4Type">
        <xsd:sequence>
          <xsd:element name="SSR_to_SR__IR__Date" type="xsd:string" minOccurs="0" nillable="true" form="qualified"/>
          <xsd:element name="SSR_to_SR__IR_____Expected" type="xsd:string" minOccurs="0" nillable="true" form="qualified"/>
          <xsd:element name="SSR_to_SR__IR____Received" type="xsd:string" minOccurs="0" nillable="true" form="qualified"/>
          <xsd:element name="SRs__IRs__to_PR_Date" type="xsd:dateTime" minOccurs="0" nillable="true" form="qualified"/>
          <xsd:element name="SRs__IRs__to_PR____Expected" type="xsd:double" minOccurs="0" nillable="true" form="qualified"/>
          <xsd:element name="SRs__IRs__to_PR___Received" type="xsd:double" minOccurs="0" nillable="true" form="qualified"/>
        </xsd:sequence>
      </xsd:complexType>
      <xsd:complexType name="M5Type">
        <xsd:sequence>
          <xsd:element name="Budget_Approved__P1" type="xsd:double" minOccurs="0" nillable="true" form="qualified"/>
          <xsd:element name="Budget_Approved__P2" type="xsd:double" minOccurs="0" nillable="true" form="qualified"/>
          <xsd:element name="Budget_Approved__P3" type="xsd:double" minOccurs="0" nillable="true" form="qualified"/>
          <xsd:element name="Budget_Approved__P4" type="xsd:double" minOccurs="0" nillable="true" form="qualified"/>
          <xsd:element name="Budget_Approved__P5" type="xsd:double" minOccurs="0" nillable="true" form="qualified"/>
          <xsd:element name="Budget_Approved__P6" type="xsd:double" minOccurs="0" nillable="true" form="qualified"/>
          <xsd:element name="Budget_Approved__P7" type="xsd:double" minOccurs="0" nillable="true" form="qualified"/>
          <xsd:element name="Budget_Approved__P8" type="xsd:double" minOccurs="0" nillable="true" form="qualified"/>
          <xsd:element name="Budget_Approved__P9" type="xsd:double" minOccurs="0" nillable="true" form="qualified"/>
          <xsd:element name="Budget_Approved__P10" type="xsd:double" minOccurs="0" nillable="true" form="qualified"/>
          <xsd:element name="Budget_Approved__P11" type="xsd:double" minOccurs="0" nillable="true" form="qualified"/>
          <xsd:element name="Budget_Approved__P12" type="xsd:double" minOccurs="0" nillable="true" form="qualified"/>
          <xsd:element name="Obligations_P1" type="xsd:double" minOccurs="0" nillable="true" form="qualified"/>
          <xsd:element name="Obligations_P2" type="xsd:double" minOccurs="0" nillable="true" form="qualified"/>
          <xsd:element name="Obligations_P3" type="xsd:double" minOccurs="0" nillable="true" form="qualified"/>
          <xsd:element name="Obligations_P4" type="xsd:double" minOccurs="0" nillable="true" form="qualified"/>
          <xsd:element name="Obligations_P5" type="xsd:double" minOccurs="0" nillable="true" form="qualified"/>
          <xsd:element name="Obligations_P6" type="xsd:double" minOccurs="0" nillable="true" form="qualified"/>
          <xsd:element name="Obligations_P7" type="xsd:double" minOccurs="0" nillable="true" form="qualified"/>
          <xsd:element name="Obligations_P8" type="xsd:double" minOccurs="0" nillable="true" form="qualified"/>
          <xsd:element name="Obligations_P9" type="xsd:double" minOccurs="0" nillable="true" form="qualified"/>
          <xsd:element name="Obligations_P10" type="xsd:double" minOccurs="0" nillable="true" form="qualified"/>
          <xsd:element name="Obligations_P11" type="xsd:double" minOccurs="0" nillable="true" form="qualified"/>
          <xsd:element name="Obligations_P12" type="xsd:double" minOccurs="0" nillable="true" form="qualified"/>
          <xsd:element name="Expenditures_P1" type="xsd:double" minOccurs="0" nillable="true" form="qualified"/>
          <xsd:element name="Expenditures_P2" type="xsd:double" minOccurs="0" nillable="true" form="qualified"/>
          <xsd:element name="Expenditures_P3" type="xsd:double" minOccurs="0" nillable="true" form="qualified"/>
          <xsd:element name="Expenditures_P4" type="xsd:double" minOccurs="0" nillable="true" form="qualified"/>
          <xsd:element name="Expenditures_P5" type="xsd:double" minOccurs="0" nillable="true" form="qualified"/>
          <xsd:element name="Expenditures_P6" type="xsd:double" minOccurs="0" nillable="true" form="qualified"/>
          <xsd:element name="Expenditures_P7" type="xsd:double" minOccurs="0" nillable="true" form="qualified"/>
          <xsd:element name="Expenditures_P8" type="xsd:double" minOccurs="0" nillable="true" form="qualified"/>
          <xsd:element name="Expenditures_P9" type="xsd:double" minOccurs="0" nillable="true" form="qualified"/>
          <xsd:element name="Expenditures_P10" type="xsd:double" minOccurs="0" nillable="true" form="qualified"/>
          <xsd:element name="Expenditures_P11" type="xsd:double" minOccurs="0" nillable="true" form="qualified"/>
          <xsd:element name="Expenditures_P12" type="xsd:double" minOccurs="0" nillable="true" form="qualified"/>
        </xsd:sequence>
      </xsd:complexType>
      <xsd:complexType name="M6Type">
        <xsd:sequence>
          <xsd:element name="HIV___AIDS_Products" type="xsd:string" minOccurs="0" nillable="true" form="qualified"/>
          <xsd:element name="HIV___AIDS__1__Number_of_tablets_per_patient_per_day__Review_country_treatment_guidelines_" type="xsd:double" minOccurs="0" nillable="true" form="qualified"/>
          <xsd:element name="HIV___AIDS__3__Total_patients_in_treatment" type="xsd:double" minOccurs="0" nillable="true" form="qualified"/>
          <xsd:element name="HIV___AIDS__5__Current_stock_in_central_warehouse__that_does_not_expire_within_the_next_3_months_" type="xsd:double" minOccurs="0" nillable="true" form="qualified"/>
          <xsd:element name="HIV___AIDS__7__Level_of_safety_stock__expressed_in_months_and_defined_by_country__" type="xsd:double" minOccurs="0" nillable="true" form="qualified"/>
          <xsd:element name="_Products_1" type="xsd:string" minOccurs="0" nillable="true" form="qualified"/>
          <xsd:element name="__1__Number_of_tablets_per_patient_per_day__Review_country_treatment_guidelines__1" type="xsd:double" minOccurs="0" nillable="true" form="qualified"/>
          <xsd:element name="__3__Total_patients_in_treatment_1" type="xsd:double" minOccurs="0" nillable="true" form="qualified"/>
          <xsd:element name="__5__Current_stock_in_central_warehouse__that_does_not_expire_within_the_next_3_months__1" type="xsd:double" minOccurs="0" nillable="true" form="qualified"/>
          <xsd:element name="__7__Level_of_safety_stock__expressed_in_months_and_defined_by_country___1" type="xsd:double" minOccurs="0" nillable="true" form="qualified"/>
          <xsd:element name="_Products_2" type="xsd:string" minOccurs="0" nillable="true" form="qualified"/>
          <xsd:element name="__1__Number_of_tablets_per_patient_per_day__Review_country_treatment_guidelines__2" type="xsd:double" minOccurs="0" nillable="true" form="qualified"/>
          <xsd:element name="__3__Total_patients_in_treatment_2" type="xsd:double" minOccurs="0" nillable="true" form="qualified"/>
          <xsd:element name="__5__Current_stock_in_central_warehouse__that_does_not_expire_within_the_next_3_months__2" type="xsd:double" minOccurs="0" nillable="true" form="qualified"/>
          <xsd:element name="__7__Level_of_safety_stock__expressed_in_months_and_defined_by_country___2" type="xsd:double" minOccurs="0" nillable="true" form="qualified"/>
          <xsd:element name="_Products" type="xsd:string" minOccurs="0" nillable="true" form="qualified"/>
          <xsd:element name="__1__Number_of_tablets_per_patient_per_day__Review_country_treatment_guidelines_" type="xsd:double" minOccurs="0" nillable="true" form="qualified"/>
          <xsd:element name="__3__Total_patients_in_treatment" type="xsd:double" minOccurs="0" nillable="true" form="qualified"/>
          <xsd:element name="__5__Current_stock_in_central_warehouse__that_does_not_expire_within_the_next_3_months_" type="xsd:double" minOccurs="0" nillable="true" form="qualified"/>
          <xsd:element name="__7__Level_of_safety_stock__expressed_in_months_and_defined_by_country__" type="xsd:double" minOccurs="0" nillable="true" form="qualified"/>
        </xsd:sequence>
      </xsd:complexType>
      <xsd:complexType name="ProgType">
        <xsd:sequence>
          <xsd:element name="Target_P1_1" type="xsd:double" minOccurs="0" nillable="true" form="qualified"/>
          <xsd:element name="Target_P2_1" type="xsd:double" minOccurs="0" nillable="true" form="qualified"/>
          <xsd:element name="Target_P3_1" type="xsd:double" minOccurs="0" nillable="true" form="qualified"/>
          <xsd:element name="Target_P4_1" type="xsd:double" minOccurs="0" nillable="true" form="qualified"/>
          <xsd:element name="Target_P5_1" type="xsd:double" minOccurs="0" nillable="true" form="qualified"/>
          <xsd:element name="Target_P6_1" type="xsd:double" minOccurs="0" nillable="true" form="qualified"/>
          <xsd:element name="Target_P7_1" type="xsd:double" minOccurs="0" nillable="true" form="qualified"/>
          <xsd:element name="Target_P8_1" type="xsd:double" minOccurs="0" nillable="true" form="qualified"/>
          <xsd:element name="Target_P9_1" type="xsd:double" minOccurs="0" nillable="true" form="qualified"/>
          <xsd:element name="Target_P10_1" type="xsd:double" minOccurs="0" nillable="true" form="qualified"/>
          <xsd:element name="Target_P11_1" type="xsd:double" minOccurs="0" nillable="true" form="qualified"/>
          <xsd:element name="Target_P12_1" type="xsd:double" minOccurs="0" nillable="true" form="qualified"/>
          <xsd:element name="Achieved__P1_1" type="xsd:double" minOccurs="0" nillable="true" form="qualified"/>
          <xsd:element name="Achieved__P2_1" type="xsd:double" minOccurs="0" nillable="true" form="qualified"/>
          <xsd:element name="Achieved__P3_1" type="xsd:double" minOccurs="0" nillable="true" form="qualified"/>
          <xsd:element name="Achieved__P4_1" type="xsd:double" minOccurs="0" nillable="true" form="qualified"/>
          <xsd:element name="Achieved__P5_1" type="xsd:string" minOccurs="0" nillable="true" form="qualified"/>
          <xsd:element name="Achieved__P6_1" type="xsd:string" minOccurs="0" nillable="true" form="qualified"/>
          <xsd:element name="Achieved__P7_1" type="xsd:string" minOccurs="0" nillable="true" form="qualified"/>
          <xsd:element name="Achieved__P8_1" type="xsd:string" minOccurs="0" nillable="true" form="qualified"/>
          <xsd:element name="Achieved__P9_1" type="xsd:string" minOccurs="0" nillable="true" form="qualified"/>
          <xsd:element name="Achieved__P10_1" type="xsd:string" minOccurs="0" nillable="true" form="qualified"/>
          <xsd:element name="Achieved__P11_1" type="xsd:string" minOccurs="0" nillable="true" form="qualified"/>
          <xsd:element name="Achieved__P12_1" type="xsd:string" minOccurs="0" nillable="true" form="qualified"/>
          <xsd:element name="Target_P1_2" type="xsd:double" minOccurs="0" nillable="true" form="qualified"/>
          <xsd:element name="Target_P2_2" type="xsd:double" minOccurs="0" nillable="true" form="qualified"/>
          <xsd:element name="Target_P3_2" type="xsd:double" minOccurs="0" nillable="true" form="qualified"/>
          <xsd:element name="Target_P4_2" type="xsd:double" minOccurs="0" nillable="true" form="qualified"/>
          <xsd:element name="Target_P5_2" type="xsd:double" minOccurs="0" nillable="true" form="qualified"/>
          <xsd:element name="Target_P6_2" type="xsd:double" minOccurs="0" nillable="true" form="qualified"/>
          <xsd:element name="Target_P7_2" type="xsd:double" minOccurs="0" nillable="true" form="qualified"/>
          <xsd:element name="Target_P8_2" type="xsd:double" minOccurs="0" nillable="true" form="qualified"/>
          <xsd:element name="Target_P9_2" type="xsd:double" minOccurs="0" nillable="true" form="qualified"/>
          <xsd:element name="Target_P10_2" type="xsd:double" minOccurs="0" nillable="true" form="qualified"/>
          <xsd:element name="Target_P11_2" type="xsd:double" minOccurs="0" nillable="true" form="qualified"/>
          <xsd:element name="Target_P12_2" type="xsd:double" minOccurs="0" nillable="true" form="qualified"/>
          <xsd:element name="Achieved__P1_2" type="xsd:double" minOccurs="0" nillable="true" form="qualified"/>
          <xsd:element name="Achieved__P2_2" type="xsd:double" minOccurs="0" nillable="true" form="qualified"/>
          <xsd:element name="Achieved__P3_2" type="xsd:double" minOccurs="0" nillable="true" form="qualified"/>
          <xsd:element name="Achieved__P4_2" type="xsd:double" minOccurs="0" nillable="true" form="qualified"/>
          <xsd:element name="Achieved__P5_2" type="xsd:string" minOccurs="0" nillable="true" form="qualified"/>
          <xsd:element name="Achieved__P6_2" type="xsd:string" minOccurs="0" nillable="true" form="qualified"/>
          <xsd:element name="Achieved__P7_2" type="xsd:string" minOccurs="0" nillable="true" form="qualified"/>
          <xsd:element name="Achieved__P8_2" type="xsd:string" minOccurs="0" nillable="true" form="qualified"/>
          <xsd:element name="Achieved__P9_2" type="xsd:string" minOccurs="0" nillable="true" form="qualified"/>
          <xsd:element name="Achieved__P10_2" type="xsd:string" minOccurs="0" nillable="true" form="qualified"/>
          <xsd:element name="Achieved__P11_2" type="xsd:string" minOccurs="0" nillable="true" form="qualified"/>
          <xsd:element name="Achieved__P12_2" type="xsd:string" minOccurs="0" nillable="true" form="qualified"/>
          <xsd:element name="Target_P1_3" type="xsd:double" minOccurs="0" nillable="true" form="qualified"/>
          <xsd:element name="Target_P2_3" type="xsd:double" minOccurs="0" nillable="true" form="qualified"/>
          <xsd:element name="Target_P3_3" type="xsd:double" minOccurs="0" nillable="true" form="qualified"/>
          <xsd:element name="Target_P4_3" type="xsd:double" minOccurs="0" nillable="true" form="qualified"/>
          <xsd:element name="Target_P5_3" type="xsd:double" minOccurs="0" nillable="true" form="qualified"/>
          <xsd:element name="Target_P6_3" type="xsd:double" minOccurs="0" nillable="true" form="qualified"/>
          <xsd:element name="Target_P7_3" type="xsd:double" minOccurs="0" nillable="true" form="qualified"/>
          <xsd:element name="Target_P8_3" type="xsd:double" minOccurs="0" nillable="true" form="qualified"/>
          <xsd:element name="Target_P9_3" type="xsd:double" minOccurs="0" nillable="true" form="qualified"/>
          <xsd:element name="Target_P10_3" type="xsd:string" minOccurs="0" nillable="true" form="qualified"/>
          <xsd:element name="Target_P11_3" type="xsd:string" minOccurs="0" nillable="true" form="qualified"/>
          <xsd:element name="Target_P12_3" type="xsd:double" minOccurs="0" nillable="true" form="qualified"/>
          <xsd:element name="Achieved__P1_3" type="xsd:string" minOccurs="0" nillable="true" form="qualified"/>
          <xsd:element name="Achieved__P2_3" type="xsd:double" minOccurs="0" nillable="true" form="qualified"/>
          <xsd:element name="Achieved__P3_3" type="xsd:string" minOccurs="0" nillable="true" form="qualified"/>
          <xsd:element name="Achieved__P4_3" type="xsd:double" minOccurs="0" nillable="true" form="qualified"/>
          <xsd:element name="Achieved__P5_3" type="xsd:string" minOccurs="0" nillable="true" form="qualified"/>
          <xsd:element name="Achieved__P6_3" type="xsd:string" minOccurs="0" nillable="true" form="qualified"/>
          <xsd:element name="Achieved__P7_3" type="xsd:string" minOccurs="0" nillable="true" form="qualified"/>
          <xsd:element name="Achieved__P8_3" type="xsd:string" minOccurs="0" nillable="true" form="qualified"/>
          <xsd:element name="Achieved__P9_3" type="xsd:string" minOccurs="0" nillable="true" form="qualified"/>
          <xsd:element name="Achieved__P10_3" type="xsd:string" minOccurs="0" nillable="true" form="qualified"/>
          <xsd:element name="Achieved__P11_3" type="xsd:string" minOccurs="0" nillable="true" form="qualified"/>
          <xsd:element name="Achieved__P12_3" type="xsd:string" minOccurs="0" nillable="true" form="qualified"/>
          <xsd:element name="Target_P1_4" type="xsd:string" minOccurs="0" nillable="true" form="qualified"/>
          <xsd:element name="Target_P2_4" type="xsd:string" minOccurs="0" nillable="true" form="qualified"/>
          <xsd:element name="Target_P3_4" type="xsd:string" minOccurs="0" nillable="true" form="qualified"/>
          <xsd:element name="Target_P4_4" type="xsd:double" minOccurs="0" nillable="true" form="qualified"/>
          <xsd:element name="Target_P5_4" type="xsd:string" minOccurs="0" nillable="true" form="qualified"/>
          <xsd:element name="Target_P6_4" type="xsd:string" minOccurs="0" nillable="true" form="qualified"/>
          <xsd:element name="Target_P7_4" type="xsd:string" minOccurs="0" nillable="true" form="qualified"/>
          <xsd:element name="Target_P8_4" type="xsd:double" minOccurs="0" nillable="true" form="qualified"/>
          <xsd:element name="Target_P9_4" type="xsd:string" minOccurs="0" nillable="true" form="qualified"/>
          <xsd:element name="Target_P10_4" type="xsd:string" minOccurs="0" nillable="true" form="qualified"/>
          <xsd:element name="Target_P11_4" type="xsd:string" minOccurs="0" nillable="true" form="qualified"/>
          <xsd:element name="Target_P12_4" type="xsd:double" minOccurs="0" nillable="true" form="qualified"/>
          <xsd:element name="Achieved__P1_4" type="xsd:string" minOccurs="0" nillable="true" form="qualified"/>
          <xsd:element name="Achieved__P2_4" type="xsd:string" minOccurs="0" nillable="true" form="qualified"/>
          <xsd:element name="Achieved__P3_4" type="xsd:string" minOccurs="0" nillable="true" form="qualified"/>
          <xsd:element name="Achieved__P4_4" type="xsd:double" minOccurs="0" nillable="true" form="qualified"/>
          <xsd:element name="Achieved__P5_4" type="xsd:string" minOccurs="0" nillable="true" form="qualified"/>
          <xsd:element name="Achieved__P6_4" type="xsd:string" minOccurs="0" nillable="true" form="qualified"/>
          <xsd:element name="Achieved__P7_4" type="xsd:string" minOccurs="0" nillable="true" form="qualified"/>
          <xsd:element name="Achieved__P8_4" type="xsd:string" minOccurs="0" nillable="true" form="qualified"/>
          <xsd:element name="Achieved__P9_4" type="xsd:string" minOccurs="0" nillable="true" form="qualified"/>
          <xsd:element name="Achieved__P10_4" type="xsd:string" minOccurs="0" nillable="true" form="qualified"/>
          <xsd:element name="Achieved__P11_4" type="xsd:string" minOccurs="0" nillable="true" form="qualified"/>
          <xsd:element name="Achieved__P12_4" type="xsd:string" minOccurs="0" nillable="true" form="qualified"/>
          <xsd:element name="Target_P1_5" type="xsd:double" minOccurs="0" nillable="true" form="qualified"/>
          <xsd:element name="Target_P2_5" type="xsd:double" minOccurs="0" nillable="true" form="qualified"/>
          <xsd:element name="Target_P3_5" type="xsd:double" minOccurs="0" nillable="true" form="qualified"/>
          <xsd:element name="Target_P4_5" type="xsd:double" minOccurs="0" nillable="true" form="qualified"/>
          <xsd:element name="Target_P5_5" type="xsd:double" minOccurs="0" nillable="true" form="qualified"/>
          <xsd:element name="Target_P6_5" type="xsd:double" minOccurs="0" nillable="true" form="qualified"/>
          <xsd:element name="Target_P7_5" type="xsd:double" minOccurs="0" nillable="true" form="qualified"/>
          <xsd:element name="Target_P8_5" type="xsd:double" minOccurs="0" nillable="true" form="qualified"/>
          <xsd:element name="Target_P9_5" type="xsd:double" minOccurs="0" nillable="true" form="qualified"/>
          <xsd:element name="Target_P10_5" type="xsd:double" minOccurs="0" nillable="true" form="qualified"/>
          <xsd:element name="Target_P11_5" type="xsd:double" minOccurs="0" nillable="true" form="qualified"/>
          <xsd:element name="Target_P12_5" type="xsd:double" minOccurs="0" nillable="true" form="qualified"/>
          <xsd:element name="Achieved__P1_5" type="xsd:double" minOccurs="0" nillable="true" form="qualified"/>
          <xsd:element name="Achieved__P2_5" type="xsd:double" minOccurs="0" nillable="true" form="qualified"/>
          <xsd:element name="Achieved__P3_5" type="xsd:double" minOccurs="0" nillable="true" form="qualified"/>
          <xsd:element name="Achieved__P4_5" type="xsd:double" minOccurs="0" nillable="true" form="qualified"/>
          <xsd:element name="Achieved__P5_5" type="xsd:string" minOccurs="0" nillable="true" form="qualified"/>
          <xsd:element name="Achieved__P6_5" type="xsd:string" minOccurs="0" nillable="true" form="qualified"/>
          <xsd:element name="Achieved__P7_5" type="xsd:string" minOccurs="0" nillable="true" form="qualified"/>
          <xsd:element name="Achieved__P8_5" type="xsd:string" minOccurs="0" nillable="true" form="qualified"/>
          <xsd:element name="Achieved__P9_5" type="xsd:string" minOccurs="0" nillable="true" form="qualified"/>
          <xsd:element name="Achieved__P10_5" type="xsd:string" minOccurs="0" nillable="true" form="qualified"/>
          <xsd:element name="Achieved__P11_5" type="xsd:string" minOccurs="0" nillable="true" form="qualified"/>
          <xsd:element name="Achieved__P12_5" type="xsd:string" minOccurs="0" nillable="true" form="qualified"/>
          <xsd:element name="Target_P1_6" type="xsd:double" minOccurs="0" nillable="true" form="qualified"/>
          <xsd:element name="Target_P2_6" type="xsd:double" minOccurs="0" nillable="true" form="qualified"/>
          <xsd:element name="Target_P3_6" type="xsd:double" minOccurs="0" nillable="true" form="qualified"/>
          <xsd:element name="Target_P4_6" type="xsd:double" minOccurs="0" nillable="true" form="qualified"/>
          <xsd:element name="Target_P5_6" type="xsd:double" minOccurs="0" nillable="true" form="qualified"/>
          <xsd:element name="Target_P6_6" type="xsd:double" minOccurs="0" nillable="true" form="qualified"/>
          <xsd:element name="Target_P7_6" type="xsd:double" minOccurs="0" nillable="true" form="qualified"/>
          <xsd:element name="Target_P8_6" type="xsd:double" minOccurs="0" nillable="true" form="qualified"/>
          <xsd:element name="Target_P9_6" type="xsd:double" minOccurs="0" nillable="true" form="qualified"/>
          <xsd:element name="Target_P10_6" type="xsd:double" minOccurs="0" nillable="true" form="qualified"/>
          <xsd:element name="Target_P11_6" type="xsd:double" minOccurs="0" nillable="true" form="qualified"/>
          <xsd:element name="Target_P12_6" type="xsd:double" minOccurs="0" nillable="true" form="qualified"/>
          <xsd:element name="Achieved__P1_6" type="xsd:double" minOccurs="0" nillable="true" form="qualified"/>
          <xsd:element name="Achieved__P2_6" type="xsd:double" minOccurs="0" nillable="true" form="qualified"/>
          <xsd:element name="Achieved__P3_6" type="xsd:double" minOccurs="0" nillable="true" form="qualified"/>
          <xsd:element name="Achieved__P4_6" type="xsd:double" minOccurs="0" nillable="true" form="qualified"/>
          <xsd:element name="Achieved__P5_6" type="xsd:string" minOccurs="0" nillable="true" form="qualified"/>
          <xsd:element name="Achieved__P6_6" type="xsd:string" minOccurs="0" nillable="true" form="qualified"/>
          <xsd:element name="Achieved__P7_6" type="xsd:string" minOccurs="0" nillable="true" form="qualified"/>
          <xsd:element name="Achieved__P8_6" type="xsd:string" minOccurs="0" nillable="true" form="qualified"/>
          <xsd:element name="Achieved__P9_6" type="xsd:string" minOccurs="0" nillable="true" form="qualified"/>
          <xsd:element name="Achieved__P10_6" type="xsd:string" minOccurs="0" nillable="true" form="qualified"/>
          <xsd:element name="Achieved__P11_6" type="xsd:string" minOccurs="0" nillable="true" form="qualified"/>
          <xsd:element name="Achieved__P12_6" type="xsd:string" minOccurs="0" nillable="true" form="qualified"/>
          <xsd:element name="Target_P1_7" type="xsd:double" minOccurs="0" nillable="true" form="qualified"/>
          <xsd:element name="Target_P2_7" type="xsd:double" minOccurs="0" nillable="true" form="qualified"/>
          <xsd:element name="Target_P3_7" type="xsd:double" minOccurs="0" nillable="true" form="qualified"/>
          <xsd:element name="Target_P4_7" type="xsd:double" minOccurs="0" nillable="true" form="qualified"/>
          <xsd:element name="Target_P5_7" type="xsd:double" minOccurs="0" nillable="true" form="qualified"/>
          <xsd:element name="Target_P6_7" type="xsd:double" minOccurs="0" nillable="true" form="qualified"/>
          <xsd:element name="Target_P7_7" type="xsd:double" minOccurs="0" nillable="true" form="qualified"/>
          <xsd:element name="Target_P8_7" type="xsd:double" minOccurs="0" nillable="true" form="qualified"/>
          <xsd:element name="Target_P9_7" type="xsd:double" minOccurs="0" nillable="true" form="qualified"/>
          <xsd:element name="Target_P10_7" type="xsd:double" minOccurs="0" nillable="true" form="qualified"/>
          <xsd:element name="Target_P11_7" type="xsd:double" minOccurs="0" nillable="true" form="qualified"/>
          <xsd:element name="Target_P12_7" type="xsd:double" minOccurs="0" nillable="true" form="qualified"/>
          <xsd:element name="Achieved__P1_7" type="xsd:double" minOccurs="0" nillable="true" form="qualified"/>
          <xsd:element name="Achieved__P2_7" type="xsd:double" minOccurs="0" nillable="true" form="qualified"/>
          <xsd:element name="Achieved__P3_7" type="xsd:double" minOccurs="0" nillable="true" form="qualified"/>
          <xsd:element name="Achieved__P4_7" type="xsd:double" minOccurs="0" nillable="true" form="qualified"/>
          <xsd:element name="Achieved__P5_7" type="xsd:string" minOccurs="0" nillable="true" form="qualified"/>
          <xsd:element name="Achieved__P6_7" type="xsd:string" minOccurs="0" nillable="true" form="qualified"/>
          <xsd:element name="Achieved__P7_7" type="xsd:string" minOccurs="0" nillable="true" form="qualified"/>
          <xsd:element name="Achieved__P8_7" type="xsd:string" minOccurs="0" nillable="true" form="qualified"/>
          <xsd:element name="Achieved__P9_7" type="xsd:string" minOccurs="0" nillable="true" form="qualified"/>
          <xsd:element name="Achieved__P10_7" type="xsd:string" minOccurs="0" nillable="true" form="qualified"/>
          <xsd:element name="Achieved__P11_7" type="xsd:string" minOccurs="0" nillable="true" form="qualified"/>
          <xsd:element name="Achieved__P12_7" type="xsd:string" minOccurs="0" nillable="true" form="qualified"/>
          <xsd:element name="Target_P1_8" type="xsd:string" minOccurs="0" nillable="true" form="qualified"/>
          <xsd:element name="Target_P2_8" type="xsd:double" minOccurs="0" nillable="true" form="qualified"/>
          <xsd:element name="Target_P3_8" type="xsd:string" minOccurs="0" nillable="true" form="qualified"/>
          <xsd:element name="Target_P4_8" type="xsd:double" minOccurs="0" nillable="true" form="qualified"/>
          <xsd:element name="Target_P5_8" type="xsd:string" minOccurs="0" nillable="true" form="qualified"/>
          <xsd:element name="Target_P6_8" type="xsd:double" minOccurs="0" nillable="true" form="qualified"/>
          <xsd:element name="Target_P7_8" type="xsd:string" minOccurs="0" nillable="true" form="qualified"/>
          <xsd:element name="Target_P8_8" type="xsd:double" minOccurs="0" nillable="true" form="qualified"/>
          <xsd:element name="Target_P9_8" type="xsd:double" minOccurs="0" nillable="true" form="qualified"/>
          <xsd:element name="Target_P10_8" type="xsd:double" minOccurs="0" nillable="true" form="qualified"/>
          <xsd:element name="Target_P11_8" type="xsd:double" minOccurs="0" nillable="true" form="qualified"/>
          <xsd:element name="Target_P12_8" type="xsd:double" minOccurs="0" nillable="true" form="qualified"/>
          <xsd:element name="Achieved__P1_8" type="xsd:string" minOccurs="0" nillable="true" form="qualified"/>
          <xsd:element name="Achieved__P2_8" type="xsd:string" minOccurs="0" nillable="true" form="qualified"/>
          <xsd:element name="Achieved__P3_8" type="xsd:string" minOccurs="0" nillable="true" form="qualified"/>
          <xsd:element name="Achieved__P4_8" type="xsd:string" minOccurs="0" nillable="true" form="qualified"/>
          <xsd:element name="Achieved__P5_8" type="xsd:string" minOccurs="0" nillable="true" form="qualified"/>
          <xsd:element name="Achieved__P6_8" type="xsd:string" minOccurs="0" nillable="true" form="qualified"/>
          <xsd:element name="Achieved__P7_8" type="xsd:string" minOccurs="0" nillable="true" form="qualified"/>
          <xsd:element name="Achieved__P8_8" type="xsd:string" minOccurs="0" nillable="true" form="qualified"/>
          <xsd:element name="Achieved__P9_8" type="xsd:string" minOccurs="0" nillable="true" form="qualified"/>
          <xsd:element name="Achieved__P10_8" type="xsd:string" minOccurs="0" nillable="true" form="qualified"/>
          <xsd:element name="Achieved__P11_8" type="xsd:string" minOccurs="0" nillable="true" form="qualified"/>
          <xsd:element name="Achieved__P12_8" type="xsd:string" minOccurs="0" nillable="true" form="qualified"/>
          <xsd:element name="Target_P1_9" type="xsd:double" minOccurs="0" nillable="true" form="qualified"/>
          <xsd:element name="Target_P2_9" type="xsd:double" minOccurs="0" nillable="true" form="qualified"/>
          <xsd:element name="Target_P3_9" type="xsd:double" minOccurs="0" nillable="true" form="qualified"/>
          <xsd:element name="Target_P4_9" type="xsd:double" minOccurs="0" nillable="true" form="qualified"/>
          <xsd:element name="Target_P5_9" type="xsd:double" minOccurs="0" nillable="true" form="qualified"/>
          <xsd:element name="Target_P6_9" type="xsd:double" minOccurs="0" nillable="true" form="qualified"/>
          <xsd:element name="Target_P7_9" type="xsd:double" minOccurs="0" nillable="true" form="qualified"/>
          <xsd:element name="Target_P8_9" type="xsd:double" minOccurs="0" nillable="true" form="qualified"/>
          <xsd:element name="Target_P9_9" type="xsd:double" minOccurs="0" nillable="true" form="qualified"/>
          <xsd:element name="Target_P10_9" type="xsd:double" minOccurs="0" nillable="true" form="qualified"/>
          <xsd:element name="Target_P11_9" type="xsd:double" minOccurs="0" nillable="true" form="qualified"/>
          <xsd:element name="Target_P12_9" type="xsd:double" minOccurs="0" nillable="true" form="qualified"/>
          <xsd:element name="Achieved__P1_9" type="xsd:string" minOccurs="0" nillable="true" form="qualified"/>
          <xsd:element name="Achieved__P2_9" type="xsd:double" minOccurs="0" nillable="true" form="qualified"/>
          <xsd:element name="Achieved__P3_9" type="xsd:string" minOccurs="0" nillable="true" form="qualified"/>
          <xsd:element name="Achieved__P4_9" type="xsd:double" minOccurs="0" nillable="true" form="qualified"/>
          <xsd:element name="Achieved__P5_9" type="xsd:string" minOccurs="0" nillable="true" form="qualified"/>
          <xsd:element name="Achieved__P6_9" type="xsd:string" minOccurs="0" nillable="true" form="qualified"/>
          <xsd:element name="Achieved__P7_9" type="xsd:string" minOccurs="0" nillable="true" form="qualified"/>
          <xsd:element name="Achieved__P8_9" type="xsd:string" minOccurs="0" nillable="true" form="qualified"/>
          <xsd:element name="Achieved__P9_9" type="xsd:string" minOccurs="0" nillable="true" form="qualified"/>
          <xsd:element name="Achieved__P10_9" type="xsd:string" minOccurs="0" nillable="true" form="qualified"/>
          <xsd:element name="Achieved__P11_9" type="xsd:string" minOccurs="0" nillable="true" form="qualified"/>
          <xsd:element name="Achieved__P12_9" type="xsd:string" minOccurs="0" nillable="true" form="qualified"/>
          <xsd:element name="Target_P1" type="xsd:string" minOccurs="0" nillable="true" form="qualified"/>
          <xsd:element name="Target_P2" type="xsd:string" minOccurs="0" nillable="true" form="qualified"/>
          <xsd:element name="Target_P3" type="xsd:string" minOccurs="0" nillable="true" form="qualified"/>
          <xsd:element name="Target_P4" type="xsd:double" minOccurs="0" nillable="true" form="qualified"/>
          <xsd:element name="Target_P5" type="xsd:string" minOccurs="0" nillable="true" form="qualified"/>
          <xsd:element name="Target_P6" type="xsd:string" minOccurs="0" nillable="true" form="qualified"/>
          <xsd:element name="Target_P7" type="xsd:string" minOccurs="0" nillable="true" form="qualified"/>
          <xsd:element name="Target_P8" type="xsd:string" minOccurs="0" nillable="true" form="qualified"/>
          <xsd:element name="Target_P9" type="xsd:string" minOccurs="0" nillable="true" form="qualified"/>
          <xsd:element name="Target_P10" type="xsd:string" minOccurs="0" nillable="true" form="qualified"/>
          <xsd:element name="Target_P11" type="xsd:string" minOccurs="0" nillable="true" form="qualified"/>
          <xsd:element name="Target_P12" type="xsd:string" minOccurs="0" nillable="true" form="qualified"/>
          <xsd:element name="Achieved__P1" type="xsd:string" minOccurs="0" nillable="true" form="qualified"/>
          <xsd:element name="Achieved__P2" type="xsd:string" minOccurs="0" nillable="true" form="qualified"/>
          <xsd:element name="Achieved__P3" type="xsd:string" minOccurs="0" nillable="true" form="qualified"/>
          <xsd:element name="Achieved__P4" type="xsd:string" minOccurs="0" nillable="true" form="qualified"/>
          <xsd:element name="Achieved__P5" type="xsd:string" minOccurs="0" nillable="true" form="qualified"/>
          <xsd:element name="Achieved__P6" type="xsd:string" minOccurs="0" nillable="true" form="qualified"/>
          <xsd:element name="Achieved__P7" type="xsd:string" minOccurs="0" nillable="true" form="qualified"/>
          <xsd:element name="Achieved__P8" type="xsd:string" minOccurs="0" nillable="true" form="qualified"/>
          <xsd:element name="Achieved__P9" type="xsd:string" minOccurs="0" nillable="true" form="qualified"/>
          <xsd:element name="Achieved__P10" type="xsd:string" minOccurs="0" nillable="true" form="qualified"/>
          <xsd:element name="Achieved__P11" type="xsd:string" minOccurs="0" nillable="true" form="qualified"/>
          <xsd:element name="Achieved__P12" type="xsd:string" minOccurs="0" nillable="true" form="qualified"/>
        </xsd:sequence>
      </xsd:complexType>
    </xsd:schema>
  </Schema>
  <Map ID="43" Name="Root_Map" RootElement="Roo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1538"/>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cat>
            <c:strRef>
              <c:f>'Data Entry'!$C$30:$N$30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Entry'!$C$33:$N$33</c:f>
              <c:numCache>
                <c:formatCode>#,##0</c:formatCode>
                <c:ptCount val="12"/>
                <c:pt idx="0">
                  <c:v>627591</c:v>
                </c:pt>
                <c:pt idx="1">
                  <c:v>1061367</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700F-4FC5-92FE-73F0CAD4B2E0}"/>
            </c:ext>
          </c:extLst>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cat>
            <c:strRef>
              <c:f>'Data Entry'!$C$30:$N$30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Entry'!$C$34:$N$34</c:f>
              <c:numCache>
                <c:formatCode>#,##0</c:formatCode>
                <c:ptCount val="12"/>
                <c:pt idx="0">
                  <c:v>629551</c:v>
                </c:pt>
                <c:pt idx="1">
                  <c:v>1306021</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700F-4FC5-92FE-73F0CAD4B2E0}"/>
            </c:ext>
          </c:extLst>
        </c:ser>
        <c:dLbls>
          <c:showLegendKey val="0"/>
          <c:showVal val="0"/>
          <c:showCatName val="0"/>
          <c:showSerName val="0"/>
          <c:showPercent val="0"/>
          <c:showBubbleSize val="0"/>
        </c:dLbls>
        <c:gapWidth val="70"/>
        <c:axId val="548053104"/>
        <c:axId val="548053648"/>
      </c:barChart>
      <c:catAx>
        <c:axId val="548053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548053648"/>
        <c:crosses val="autoZero"/>
        <c:auto val="1"/>
        <c:lblAlgn val="ctr"/>
        <c:lblOffset val="100"/>
        <c:tickLblSkip val="1"/>
        <c:tickMarkSkip val="1"/>
        <c:noMultiLvlLbl val="0"/>
      </c:catAx>
      <c:valAx>
        <c:axId val="5480536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548053104"/>
        <c:crosses val="autoZero"/>
        <c:crossBetween val="between"/>
      </c:valAx>
      <c:spPr>
        <a:solidFill>
          <a:srgbClr val="FFFFFF"/>
        </a:solidFill>
        <a:ln w="3175">
          <a:solidFill>
            <a:srgbClr val="000000"/>
          </a:solidFill>
          <a:prstDash val="solid"/>
        </a:ln>
      </c:spPr>
    </c:plotArea>
    <c:legend>
      <c:legendPos val="r"/>
      <c:layout>
        <c:manualLayout>
          <c:xMode val="edge"/>
          <c:yMode val="edge"/>
          <c:wMode val="edge"/>
          <c:hMode val="edge"/>
          <c:x val="0.13350785340314136"/>
          <c:y val="0.88209606986899558"/>
          <c:w val="0.97905759162303663"/>
          <c:h val="0.98689956331877726"/>
        </c:manualLayout>
      </c:layout>
      <c:overlay val="0"/>
      <c:spPr>
        <a:solidFill>
          <a:srgbClr val="FFFFFF"/>
        </a:solidFill>
        <a:ln w="3175">
          <a:solidFill>
            <a:srgbClr val="000000"/>
          </a:solidFill>
          <a:prstDash val="solid"/>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29815"/>
          <c:h val="0.65320736566206339"/>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Entry'!$H$122:$S$122</c:f>
              <c:numCache>
                <c:formatCode>#,##0</c:formatCode>
                <c:ptCount val="12"/>
                <c:pt idx="0">
                  <c:v>2502</c:v>
                </c:pt>
                <c:pt idx="1">
                  <c:v>2503</c:v>
                </c:pt>
                <c:pt idx="2">
                  <c:v>5005</c:v>
                </c:pt>
                <c:pt idx="8">
                  <c:v>2000</c:v>
                </c:pt>
                <c:pt idx="9">
                  <c:v>2000</c:v>
                </c:pt>
              </c:numCache>
            </c:numRef>
          </c:val>
          <c:extLst xmlns:c16r2="http://schemas.microsoft.com/office/drawing/2015/06/chart">
            <c:ext xmlns:c16="http://schemas.microsoft.com/office/drawing/2014/chart" uri="{C3380CC4-5D6E-409C-BE32-E72D297353CC}">
              <c16:uniqueId val="{00000000-D9D8-48C6-8BE3-7A87B4CDB14C}"/>
            </c:ext>
          </c:extLst>
        </c:ser>
        <c:ser>
          <c:idx val="1"/>
          <c:order val="1"/>
          <c:tx>
            <c:strRef>
              <c:f>'Data Entry'!$G$123</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Entry'!$H$123:$S$123</c:f>
              <c:numCache>
                <c:formatCode>#,##0</c:formatCode>
                <c:ptCount val="12"/>
                <c:pt idx="0">
                  <c:v>1767</c:v>
                </c:pt>
                <c:pt idx="1">
                  <c:v>1930</c:v>
                </c:pt>
                <c:pt idx="2">
                  <c:v>3697</c:v>
                </c:pt>
                <c:pt idx="3" formatCode="0%">
                  <c:v>0.73866133866133865</c:v>
                </c:pt>
                <c:pt idx="8">
                  <c:v>2111</c:v>
                </c:pt>
                <c:pt idx="9">
                  <c:v>1895</c:v>
                </c:pt>
              </c:numCache>
            </c:numRef>
          </c:val>
          <c:extLst xmlns:c16r2="http://schemas.microsoft.com/office/drawing/2015/06/chart">
            <c:ext xmlns:c16="http://schemas.microsoft.com/office/drawing/2014/chart" uri="{C3380CC4-5D6E-409C-BE32-E72D297353CC}">
              <c16:uniqueId val="{00000001-D9D8-48C6-8BE3-7A87B4CDB14C}"/>
            </c:ext>
          </c:extLst>
        </c:ser>
        <c:dLbls>
          <c:showLegendKey val="0"/>
          <c:showVal val="0"/>
          <c:showCatName val="0"/>
          <c:showSerName val="0"/>
          <c:showPercent val="0"/>
          <c:showBubbleSize val="0"/>
        </c:dLbls>
        <c:gapWidth val="150"/>
        <c:axId val="659412816"/>
        <c:axId val="659414992"/>
      </c:barChart>
      <c:catAx>
        <c:axId val="65941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659414992"/>
        <c:crosses val="autoZero"/>
        <c:auto val="1"/>
        <c:lblAlgn val="ctr"/>
        <c:lblOffset val="100"/>
        <c:tickLblSkip val="1"/>
        <c:tickMarkSkip val="1"/>
        <c:noMultiLvlLbl val="0"/>
      </c:catAx>
      <c:valAx>
        <c:axId val="65941499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659412816"/>
        <c:crosses val="autoZero"/>
        <c:crossBetween val="between"/>
      </c:valAx>
      <c:spPr>
        <a:noFill/>
        <a:ln w="25400">
          <a:noFill/>
        </a:ln>
      </c:spPr>
    </c:plotArea>
    <c:legend>
      <c:legendPos val="b"/>
      <c:layout>
        <c:manualLayout>
          <c:xMode val="edge"/>
          <c:yMode val="edge"/>
          <c:x val="0.20557491289198607"/>
          <c:y val="0.91099476439790572"/>
          <c:w val="0.67944250871080147"/>
          <c:h val="7.3298429319371694E-2"/>
        </c:manualLayout>
      </c:layout>
      <c:overlay val="0"/>
      <c:spPr>
        <a:solidFill>
          <a:srgbClr val="FFFFFF"/>
        </a:solidFill>
        <a:ln w="3175">
          <a:solidFill>
            <a:srgbClr val="000000"/>
          </a:solidFill>
          <a:prstDash val="solid"/>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29815"/>
          <c:h val="0.65320736566206339"/>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c:formatCode>
                <c:ptCount val="12"/>
                <c:pt idx="0">
                  <c:v>950700</c:v>
                </c:pt>
                <c:pt idx="1">
                  <c:v>950700</c:v>
                </c:pt>
                <c:pt idx="2">
                  <c:v>1901400</c:v>
                </c:pt>
                <c:pt idx="8">
                  <c:v>650000</c:v>
                </c:pt>
                <c:pt idx="9">
                  <c:v>650000</c:v>
                </c:pt>
              </c:numCache>
            </c:numRef>
          </c:val>
          <c:extLst xmlns:c16r2="http://schemas.microsoft.com/office/drawing/2015/06/chart">
            <c:ext xmlns:c16="http://schemas.microsoft.com/office/drawing/2014/chart" uri="{C3380CC4-5D6E-409C-BE32-E72D297353CC}">
              <c16:uniqueId val="{00000000-955F-4E6A-A635-94A0CB1B30A7}"/>
            </c:ext>
          </c:extLst>
        </c:ser>
        <c:ser>
          <c:idx val="1"/>
          <c:order val="1"/>
          <c:tx>
            <c:strRef>
              <c:f>'Data Entry'!$G$119</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971</c:v>
                </c:pt>
                <c:pt idx="1">
                  <c:v>1442314</c:v>
                </c:pt>
                <c:pt idx="2">
                  <c:v>1443285</c:v>
                </c:pt>
                <c:pt idx="3" formatCode="0%">
                  <c:v>0.75906437361943835</c:v>
                </c:pt>
                <c:pt idx="8">
                  <c:v>1113886</c:v>
                </c:pt>
                <c:pt idx="9">
                  <c:v>50361</c:v>
                </c:pt>
              </c:numCache>
            </c:numRef>
          </c:val>
          <c:extLst xmlns:c16r2="http://schemas.microsoft.com/office/drawing/2015/06/chart">
            <c:ext xmlns:c16="http://schemas.microsoft.com/office/drawing/2014/chart" uri="{C3380CC4-5D6E-409C-BE32-E72D297353CC}">
              <c16:uniqueId val="{00000001-955F-4E6A-A635-94A0CB1B30A7}"/>
            </c:ext>
          </c:extLst>
        </c:ser>
        <c:dLbls>
          <c:showLegendKey val="0"/>
          <c:showVal val="0"/>
          <c:showCatName val="0"/>
          <c:showSerName val="0"/>
          <c:showPercent val="0"/>
          <c:showBubbleSize val="0"/>
        </c:dLbls>
        <c:gapWidth val="150"/>
        <c:axId val="659408464"/>
        <c:axId val="659409008"/>
      </c:barChart>
      <c:catAx>
        <c:axId val="659408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659409008"/>
        <c:crosses val="autoZero"/>
        <c:auto val="1"/>
        <c:lblAlgn val="ctr"/>
        <c:lblOffset val="100"/>
        <c:tickLblSkip val="1"/>
        <c:tickMarkSkip val="1"/>
        <c:noMultiLvlLbl val="0"/>
      </c:catAx>
      <c:valAx>
        <c:axId val="65940900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659408464"/>
        <c:crosses val="autoZero"/>
        <c:crossBetween val="between"/>
      </c:valAx>
      <c:spPr>
        <a:noFill/>
        <a:ln w="25400">
          <a:noFill/>
        </a:ln>
      </c:spPr>
    </c:plotArea>
    <c:legend>
      <c:legendPos val="r"/>
      <c:layout>
        <c:manualLayout>
          <c:xMode val="edge"/>
          <c:yMode val="edge"/>
          <c:x val="0.21403508771929824"/>
          <c:y val="0.91237113402061853"/>
          <c:w val="0.68421052631578949"/>
          <c:h val="7.2164948453608213E-2"/>
        </c:manualLayout>
      </c:layout>
      <c:overlay val="0"/>
      <c:spPr>
        <a:solidFill>
          <a:srgbClr val="FFFFFF"/>
        </a:solidFill>
        <a:ln w="3175">
          <a:solidFill>
            <a:srgbClr val="000000"/>
          </a:solidFill>
          <a:prstDash val="solid"/>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25" b="1" i="0" u="none" strike="noStrike" baseline="0">
                <a:solidFill>
                  <a:srgbClr val="000000"/>
                </a:solidFill>
                <a:latin typeface="Arial"/>
                <a:ea typeface="Arial"/>
                <a:cs typeface="Arial"/>
              </a:defRPr>
            </a:pPr>
            <a:r>
              <a:rPr lang="en-US"/>
              <a:t>Disbursements to PR</a:t>
            </a:r>
          </a:p>
        </c:rich>
      </c:tx>
      <c:layout>
        <c:manualLayout>
          <c:xMode val="edge"/>
          <c:yMode val="edge"/>
          <c:x val="0"/>
          <c:y val="0"/>
        </c:manualLayout>
      </c:layout>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627591</c:v>
                </c:pt>
                <c:pt idx="1">
                  <c:v>1061367</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DD35-47C8-ADC5-88CF6DE32FCE}"/>
            </c:ext>
          </c:extLst>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629551</c:v>
                </c:pt>
                <c:pt idx="1">
                  <c:v>1306021</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DD35-47C8-ADC5-88CF6DE32FCE}"/>
            </c:ext>
          </c:extLst>
        </c:ser>
        <c:dLbls>
          <c:showLegendKey val="0"/>
          <c:showVal val="0"/>
          <c:showCatName val="0"/>
          <c:showSerName val="0"/>
          <c:showPercent val="0"/>
          <c:showBubbleSize val="0"/>
        </c:dLbls>
        <c:dropLines>
          <c:spPr>
            <a:ln w="3175">
              <a:solidFill>
                <a:srgbClr val="000000"/>
              </a:solidFill>
              <a:prstDash val="solid"/>
            </a:ln>
          </c:spPr>
        </c:dropLines>
        <c:axId val="659410096"/>
        <c:axId val="659410640"/>
      </c:areaChart>
      <c:catAx>
        <c:axId val="659410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659410640"/>
        <c:crosses val="autoZero"/>
        <c:auto val="1"/>
        <c:lblAlgn val="ctr"/>
        <c:lblOffset val="100"/>
        <c:tickLblSkip val="8"/>
        <c:tickMarkSkip val="1"/>
        <c:noMultiLvlLbl val="0"/>
      </c:catAx>
      <c:valAx>
        <c:axId val="659410640"/>
        <c:scaling>
          <c:orientation val="minMax"/>
        </c:scaling>
        <c:delete val="0"/>
        <c:axPos val="l"/>
        <c:majorGridlines>
          <c:spPr>
            <a:ln w="3175">
              <a:solidFill>
                <a:srgbClr val="000000"/>
              </a:solidFill>
              <a:prstDash val="solid"/>
            </a:ln>
          </c:spPr>
        </c:majorGridlines>
        <c:title>
          <c:tx>
            <c:rich>
              <a:bodyPr/>
              <a:lstStyle/>
              <a:p>
                <a:pPr>
                  <a:defRPr lang="en-US"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5941009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lang="en-US"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71"/>
          <c:y val="7.5694015811474585E-2"/>
          <c:w val="0.74366824572258583"/>
          <c:h val="0.58032078788796804"/>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629551</c:v>
                </c:pt>
                <c:pt idx="1">
                  <c:v>438701.21313465072</c:v>
                </c:pt>
                <c:pt idx="2">
                  <c:v>278242.360436238</c:v>
                </c:pt>
                <c:pt idx="3">
                  <c:v>146920.3487744304</c:v>
                </c:pt>
              </c:numCache>
            </c:numRef>
          </c:val>
          <c:extLst xmlns:c16r2="http://schemas.microsoft.com/office/drawing/2015/06/chart">
            <c:ext xmlns:c16="http://schemas.microsoft.com/office/drawing/2014/chart" uri="{C3380CC4-5D6E-409C-BE32-E72D297353CC}">
              <c16:uniqueId val="{00000000-4B2D-40D0-9F48-FC26F47A672D}"/>
            </c:ext>
          </c:extLst>
        </c:ser>
        <c:ser>
          <c:idx val="1"/>
          <c:order val="1"/>
          <c:spPr>
            <a:solidFill>
              <a:srgbClr val="CCFFFF"/>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676470</c:v>
                </c:pt>
                <c:pt idx="1">
                  <c:v>496151.44044033124</c:v>
                </c:pt>
                <c:pt idx="2">
                  <c:v>179402.09091388492</c:v>
                </c:pt>
                <c:pt idx="3">
                  <c:v>222935.18166956707</c:v>
                </c:pt>
              </c:numCache>
            </c:numRef>
          </c:val>
          <c:extLst xmlns:c16r2="http://schemas.microsoft.com/office/drawing/2015/06/chart">
            <c:ext xmlns:c16="http://schemas.microsoft.com/office/drawing/2014/chart" uri="{C3380CC4-5D6E-409C-BE32-E72D297353CC}">
              <c16:uniqueId val="{00000001-4B2D-40D0-9F48-FC26F47A672D}"/>
            </c:ext>
          </c:extLst>
        </c:ser>
        <c:dLbls>
          <c:showLegendKey val="0"/>
          <c:showVal val="0"/>
          <c:showCatName val="0"/>
          <c:showSerName val="0"/>
          <c:showPercent val="0"/>
          <c:showBubbleSize val="0"/>
        </c:dLbls>
        <c:gapWidth val="150"/>
        <c:overlap val="100"/>
        <c:axId val="548054192"/>
        <c:axId val="548057456"/>
      </c:barChart>
      <c:catAx>
        <c:axId val="548054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8057456"/>
        <c:crossesAt val="0"/>
        <c:auto val="1"/>
        <c:lblAlgn val="ctr"/>
        <c:lblOffset val="100"/>
        <c:noMultiLvlLbl val="0"/>
      </c:catAx>
      <c:valAx>
        <c:axId val="548057456"/>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548054192"/>
        <c:crosses val="autoZero"/>
        <c:crossBetween val="between"/>
      </c:valAx>
      <c:dTable>
        <c:showHorzBorder val="1"/>
        <c:showVertBorder val="1"/>
        <c:showOutline val="1"/>
        <c:showKeys val="1"/>
        <c:spPr>
          <a:ln w="3175">
            <a:solidFill>
              <a:srgbClr val="000000"/>
            </a:solidFill>
            <a:prstDash val="solid"/>
          </a:ln>
        </c:spPr>
        <c:txPr>
          <a:bodyPr/>
          <a:lstStyle/>
          <a:p>
            <a:pPr>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222" r="0.75000000000000222"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97"/>
          <c:y val="9.3877551020408165E-2"/>
          <c:w val="0.84029484029484303"/>
          <c:h val="0.53469387755102304"/>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Entry'!$B$39:$B$41</c:f>
              <c:strCache>
                <c:ptCount val="3"/>
                <c:pt idx="0">
                  <c:v>Prevention programs for sex workers and their clients</c:v>
                </c:pt>
                <c:pt idx="1">
                  <c:v>Program management</c:v>
                </c:pt>
                <c:pt idx="2">
                  <c:v>Other</c:v>
                </c:pt>
              </c:strCache>
            </c:strRef>
          </c:cat>
          <c:val>
            <c:numRef>
              <c:f>'Data Entry'!$C$39:$C$41</c:f>
              <c:numCache>
                <c:formatCode>#,##0</c:formatCode>
                <c:ptCount val="3"/>
                <c:pt idx="0">
                  <c:v>663510</c:v>
                </c:pt>
                <c:pt idx="1">
                  <c:v>74098</c:v>
                </c:pt>
                <c:pt idx="2">
                  <c:v>323759</c:v>
                </c:pt>
              </c:numCache>
            </c:numRef>
          </c:val>
          <c:extLst xmlns:c16r2="http://schemas.microsoft.com/office/drawing/2015/06/chart">
            <c:ext xmlns:c16="http://schemas.microsoft.com/office/drawing/2014/chart" uri="{C3380CC4-5D6E-409C-BE32-E72D297353CC}">
              <c16:uniqueId val="{00000000-2911-4F91-8E57-8E62701C593A}"/>
            </c:ext>
          </c:extLst>
        </c:ser>
        <c:ser>
          <c:idx val="1"/>
          <c:order val="1"/>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'Data Entry'!$B$39:$B$41</c:f>
              <c:strCache>
                <c:ptCount val="3"/>
                <c:pt idx="0">
                  <c:v>Prevention programs for sex workers and their clients</c:v>
                </c:pt>
                <c:pt idx="1">
                  <c:v>Program management</c:v>
                </c:pt>
                <c:pt idx="2">
                  <c:v>Other</c:v>
                </c:pt>
              </c:strCache>
            </c:strRef>
          </c:cat>
          <c:val>
            <c:numRef>
              <c:f>'Data Entry'!$D$39:$D$41</c:f>
              <c:numCache>
                <c:formatCode>#,##0</c:formatCode>
                <c:ptCount val="3"/>
                <c:pt idx="0">
                  <c:v>459671.13799343584</c:v>
                </c:pt>
                <c:pt idx="1">
                  <c:v>87022.967909939907</c:v>
                </c:pt>
                <c:pt idx="2">
                  <c:v>300369.62676548061</c:v>
                </c:pt>
              </c:numCache>
            </c:numRef>
          </c:val>
          <c:extLst xmlns:c16r2="http://schemas.microsoft.com/office/drawing/2015/06/chart">
            <c:ext xmlns:c16="http://schemas.microsoft.com/office/drawing/2014/chart" uri="{C3380CC4-5D6E-409C-BE32-E72D297353CC}">
              <c16:uniqueId val="{00000001-2911-4F91-8E57-8E62701C593A}"/>
            </c:ext>
          </c:extLst>
        </c:ser>
        <c:dLbls>
          <c:showLegendKey val="0"/>
          <c:showVal val="0"/>
          <c:showCatName val="0"/>
          <c:showSerName val="0"/>
          <c:showPercent val="0"/>
          <c:showBubbleSize val="0"/>
        </c:dLbls>
        <c:gapWidth val="150"/>
        <c:axId val="548044944"/>
        <c:axId val="548051472"/>
      </c:barChart>
      <c:catAx>
        <c:axId val="5480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548051472"/>
        <c:crosses val="autoZero"/>
        <c:auto val="1"/>
        <c:lblAlgn val="ctr"/>
        <c:lblOffset val="100"/>
        <c:tickMarkSkip val="1"/>
        <c:noMultiLvlLbl val="0"/>
      </c:catAx>
      <c:valAx>
        <c:axId val="5480514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548044944"/>
        <c:crosses val="autoZero"/>
        <c:crossBetween val="between"/>
      </c:valAx>
      <c:dTable>
        <c:showHorzBorder val="1"/>
        <c:showVertBorder val="1"/>
        <c:showOutline val="1"/>
        <c:showKeys val="1"/>
        <c:spPr>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806E-2"/>
          <c:y val="0.19565355846324767"/>
          <c:w val="0.86864496640477018"/>
          <c:h val="0.42029282929142131"/>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343"/>
                  <c:y val="-0.29611370761718181"/>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C239-450D-91FA-193779A72C4E}"/>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numCache>
            </c:numRef>
          </c:val>
          <c:extLst xmlns:c16r2="http://schemas.microsoft.com/office/drawing/2015/06/chart">
            <c:ext xmlns:c16="http://schemas.microsoft.com/office/drawing/2014/chart" uri="{C3380CC4-5D6E-409C-BE32-E72D297353CC}">
              <c16:uniqueId val="{00000001-C239-450D-91FA-193779A72C4E}"/>
            </c:ext>
          </c:extLst>
        </c:ser>
        <c:dLbls>
          <c:showLegendKey val="0"/>
          <c:showVal val="0"/>
          <c:showCatName val="0"/>
          <c:showSerName val="0"/>
          <c:showPercent val="0"/>
          <c:showBubbleSize val="0"/>
        </c:dLbls>
        <c:gapWidth val="79"/>
        <c:overlap val="100"/>
        <c:axId val="541693008"/>
        <c:axId val="54169572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numCache>
            </c:numRef>
          </c:val>
          <c:extLst xmlns:c16r2="http://schemas.microsoft.com/office/drawing/2015/06/chart">
            <c:ext xmlns:c16="http://schemas.microsoft.com/office/drawing/2014/chart" uri="{C3380CC4-5D6E-409C-BE32-E72D297353CC}">
              <c16:uniqueId val="{00000002-C239-450D-91FA-193779A72C4E}"/>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Entry'!$E$79</c:f>
              <c:numCache>
                <c:formatCode>General</c:formatCode>
                <c:ptCount val="1"/>
              </c:numCache>
            </c:numRef>
          </c:val>
          <c:extLst xmlns:c16r2="http://schemas.microsoft.com/office/drawing/2015/06/chart">
            <c:ext xmlns:c16="http://schemas.microsoft.com/office/drawing/2014/chart" uri="{C3380CC4-5D6E-409C-BE32-E72D297353CC}">
              <c16:uniqueId val="{00000003-C239-450D-91FA-193779A72C4E}"/>
            </c:ext>
          </c:extLst>
        </c:ser>
        <c:dLbls>
          <c:showLegendKey val="0"/>
          <c:showVal val="0"/>
          <c:showCatName val="0"/>
          <c:showSerName val="0"/>
          <c:showPercent val="0"/>
          <c:showBubbleSize val="0"/>
        </c:dLbls>
        <c:gapWidth val="191"/>
        <c:overlap val="100"/>
        <c:axId val="541697360"/>
        <c:axId val="541697904"/>
      </c:barChart>
      <c:catAx>
        <c:axId val="541693008"/>
        <c:scaling>
          <c:orientation val="minMax"/>
        </c:scaling>
        <c:delete val="1"/>
        <c:axPos val="l"/>
        <c:majorTickMark val="out"/>
        <c:minorTickMark val="none"/>
        <c:tickLblPos val="nextTo"/>
        <c:crossAx val="541695728"/>
        <c:crosses val="autoZero"/>
        <c:auto val="1"/>
        <c:lblAlgn val="ctr"/>
        <c:lblOffset val="100"/>
        <c:noMultiLvlLbl val="0"/>
      </c:catAx>
      <c:valAx>
        <c:axId val="54169572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41693008"/>
        <c:crosses val="max"/>
        <c:crossBetween val="between"/>
      </c:valAx>
      <c:catAx>
        <c:axId val="541697360"/>
        <c:scaling>
          <c:orientation val="minMax"/>
        </c:scaling>
        <c:delete val="1"/>
        <c:axPos val="l"/>
        <c:majorTickMark val="out"/>
        <c:minorTickMark val="none"/>
        <c:tickLblPos val="nextTo"/>
        <c:crossAx val="541697904"/>
        <c:crosses val="autoZero"/>
        <c:auto val="0"/>
        <c:lblAlgn val="ctr"/>
        <c:lblOffset val="100"/>
        <c:noMultiLvlLbl val="0"/>
      </c:catAx>
      <c:valAx>
        <c:axId val="541697904"/>
        <c:scaling>
          <c:orientation val="minMax"/>
        </c:scaling>
        <c:delete val="0"/>
        <c:axPos val="b"/>
        <c:numFmt formatCode="0%" sourceLinked="1"/>
        <c:majorTickMark val="none"/>
        <c:minorTickMark val="none"/>
        <c:tickLblPos val="none"/>
        <c:spPr>
          <a:ln w="3175">
            <a:solidFill>
              <a:srgbClr val="000000"/>
            </a:solidFill>
            <a:prstDash val="solid"/>
          </a:ln>
        </c:spPr>
        <c:txPr>
          <a:bodyPr/>
          <a:lstStyle/>
          <a:p>
            <a:pPr>
              <a:defRPr lang="en-US"/>
            </a:pPr>
            <a:endParaRPr lang="en-US"/>
          </a:p>
        </c:txPr>
        <c:crossAx val="541697360"/>
        <c:crosses val="autoZero"/>
        <c:crossBetween val="between"/>
      </c:valAx>
    </c:plotArea>
    <c:legend>
      <c:legendPos val="r"/>
      <c:legendEntry>
        <c:idx val="0"/>
        <c:delete val="1"/>
      </c:legendEntry>
      <c:layout>
        <c:manualLayout>
          <c:xMode val="edge"/>
          <c:yMode val="edge"/>
          <c:wMode val="edge"/>
          <c:hMode val="edge"/>
          <c:x val="0.29449152542372881"/>
          <c:y val="0.80434782608695654"/>
          <c:w val="0.6652542372881356"/>
          <c:h val="0.94927536231884058"/>
        </c:manualLayout>
      </c:layout>
      <c:overlay val="0"/>
      <c:spPr>
        <a:noFill/>
        <a:ln w="25400">
          <a:noFill/>
        </a:ln>
      </c:spPr>
      <c:txPr>
        <a:bodyPr/>
        <a:lstStyle/>
        <a:p>
          <a:pPr>
            <a:defRPr lang="en-US" sz="5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222" r="0.750000000000002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822E-2"/>
          <c:y val="0.13661275087917776"/>
          <c:w val="0.89702517162471462"/>
          <c:h val="0.60656061390354965"/>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5</c:v>
                </c:pt>
              </c:numCache>
            </c:numRef>
          </c:val>
          <c:extLst xmlns:c16r2="http://schemas.microsoft.com/office/drawing/2015/06/chart">
            <c:ext xmlns:c16="http://schemas.microsoft.com/office/drawing/2014/chart" uri="{C3380CC4-5D6E-409C-BE32-E72D297353CC}">
              <c16:uniqueId val="{00000000-4064-4BD0-ADC7-7808251B7B8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5</c:v>
                </c:pt>
              </c:numCache>
            </c:numRef>
          </c:val>
          <c:extLst xmlns:c16r2="http://schemas.microsoft.com/office/drawing/2015/06/chart">
            <c:ext xmlns:c16="http://schemas.microsoft.com/office/drawing/2014/chart" uri="{C3380CC4-5D6E-409C-BE32-E72D297353CC}">
              <c16:uniqueId val="{00000001-4064-4BD0-ADC7-7808251B7B8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2-4064-4BD0-ADC7-7808251B7B8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3-4064-4BD0-ADC7-7808251B7B8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4-4064-4BD0-ADC7-7808251B7B82}"/>
            </c:ext>
          </c:extLst>
        </c:ser>
        <c:dLbls>
          <c:showLegendKey val="0"/>
          <c:showVal val="0"/>
          <c:showCatName val="0"/>
          <c:showSerName val="0"/>
          <c:showPercent val="0"/>
          <c:showBubbleSize val="0"/>
        </c:dLbls>
        <c:gapWidth val="150"/>
        <c:overlap val="-20"/>
        <c:axId val="543725696"/>
        <c:axId val="543726240"/>
      </c:barChart>
      <c:catAx>
        <c:axId val="543725696"/>
        <c:scaling>
          <c:orientation val="minMax"/>
        </c:scaling>
        <c:delete val="0"/>
        <c:axPos val="b"/>
        <c:majorTickMark val="none"/>
        <c:minorTickMark val="none"/>
        <c:tickLblPos val="none"/>
        <c:spPr>
          <a:ln w="3175">
            <a:solidFill>
              <a:srgbClr val="000000"/>
            </a:solidFill>
            <a:prstDash val="solid"/>
          </a:ln>
        </c:spPr>
        <c:txPr>
          <a:bodyPr/>
          <a:lstStyle/>
          <a:p>
            <a:pPr>
              <a:defRPr lang="en-US"/>
            </a:pPr>
            <a:endParaRPr lang="en-US"/>
          </a:p>
        </c:txPr>
        <c:crossAx val="543726240"/>
        <c:crosses val="autoZero"/>
        <c:auto val="0"/>
        <c:lblAlgn val="ctr"/>
        <c:lblOffset val="100"/>
        <c:tickMarkSkip val="1"/>
        <c:noMultiLvlLbl val="0"/>
      </c:catAx>
      <c:valAx>
        <c:axId val="543726240"/>
        <c:scaling>
          <c:orientation val="minMax"/>
          <c:max val="15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3725696"/>
        <c:crosses val="autoZero"/>
        <c:crossBetween val="between"/>
      </c:valAx>
      <c:spPr>
        <a:noFill/>
        <a:ln w="25400">
          <a:noFill/>
        </a:ln>
      </c:spPr>
    </c:plotArea>
    <c:legend>
      <c:legendPos val="r"/>
      <c:layout>
        <c:manualLayout>
          <c:xMode val="edge"/>
          <c:yMode val="edge"/>
          <c:wMode val="edge"/>
          <c:hMode val="edge"/>
          <c:x val="7.5117370892018781E-2"/>
          <c:y val="0.85245901639344257"/>
          <c:w val="0.92957746478873238"/>
          <c:h val="0.96174863387978138"/>
        </c:manualLayout>
      </c:layout>
      <c:overlay val="0"/>
      <c:spPr>
        <a:noFill/>
        <a:ln w="25400">
          <a:noFill/>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85"/>
          <c:y val="5.6000000000000001E-2"/>
          <c:w val="0.54462242562929064"/>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numCache>
            </c:numRef>
          </c:val>
          <c:extLst xmlns:c16r2="http://schemas.microsoft.com/office/drawing/2015/06/chart">
            <c:ext xmlns:c16="http://schemas.microsoft.com/office/drawing/2014/chart" uri="{C3380CC4-5D6E-409C-BE32-E72D297353CC}">
              <c16:uniqueId val="{00000000-2EA5-40B3-9875-AFF7CF894D67}"/>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numCache>
            </c:numRef>
          </c:val>
          <c:extLst xmlns:c16r2="http://schemas.microsoft.com/office/drawing/2015/06/chart">
            <c:ext xmlns:c16="http://schemas.microsoft.com/office/drawing/2014/chart" uri="{C3380CC4-5D6E-409C-BE32-E72D297353CC}">
              <c16:uniqueId val="{00000001-2EA5-40B3-9875-AFF7CF894D67}"/>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numCache>
            </c:numRef>
          </c:val>
          <c:extLst xmlns:c16r2="http://schemas.microsoft.com/office/drawing/2015/06/chart">
            <c:ext xmlns:c16="http://schemas.microsoft.com/office/drawing/2014/chart" uri="{C3380CC4-5D6E-409C-BE32-E72D297353CC}">
              <c16:uniqueId val="{00000002-2EA5-40B3-9875-AFF7CF894D67}"/>
            </c:ext>
          </c:extLst>
        </c:ser>
        <c:dLbls>
          <c:showLegendKey val="0"/>
          <c:showVal val="0"/>
          <c:showCatName val="0"/>
          <c:showSerName val="0"/>
          <c:showPercent val="0"/>
          <c:showBubbleSize val="0"/>
        </c:dLbls>
        <c:gapWidth val="70"/>
        <c:overlap val="100"/>
        <c:axId val="547743664"/>
        <c:axId val="547729520"/>
      </c:barChart>
      <c:catAx>
        <c:axId val="5477436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729520"/>
        <c:crosses val="autoZero"/>
        <c:auto val="1"/>
        <c:lblAlgn val="ctr"/>
        <c:lblOffset val="100"/>
        <c:tickLblSkip val="1"/>
        <c:tickMarkSkip val="1"/>
        <c:noMultiLvlLbl val="0"/>
      </c:catAx>
      <c:valAx>
        <c:axId val="54772952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7743664"/>
        <c:crosses val="autoZero"/>
        <c:crossBetween val="between"/>
      </c:valAx>
      <c:spPr>
        <a:noFill/>
        <a:ln w="25400">
          <a:noFill/>
        </a:ln>
      </c:spPr>
    </c:plotArea>
    <c:legend>
      <c:legendPos val="r"/>
      <c:layout>
        <c:manualLayout>
          <c:xMode val="edge"/>
          <c:yMode val="edge"/>
          <c:wMode val="edge"/>
          <c:hMode val="edge"/>
          <c:x val="1.1441647597254004E-2"/>
          <c:y val="0.81599999999999995"/>
          <c:w val="0.99084668192219683"/>
          <c:h val="0.97599999999999998"/>
        </c:manualLayout>
      </c:layout>
      <c:overlay val="0"/>
      <c:spPr>
        <a:noFill/>
        <a:ln w="25400">
          <a:noFill/>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87"/>
          <c:y val="0.12154728922244371"/>
          <c:w val="0.60327318841303279"/>
          <c:h val="0.5524876782838356"/>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E876-4A2C-87EB-04549C009759}"/>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1-E876-4A2C-87EB-04549C009759}"/>
            </c:ext>
          </c:extLst>
        </c:ser>
        <c:dLbls>
          <c:showLegendKey val="0"/>
          <c:showVal val="0"/>
          <c:showCatName val="0"/>
          <c:showSerName val="0"/>
          <c:showPercent val="0"/>
          <c:showBubbleSize val="0"/>
        </c:dLbls>
        <c:gapWidth val="101"/>
        <c:overlap val="100"/>
        <c:axId val="660653248"/>
        <c:axId val="660650528"/>
      </c:barChart>
      <c:catAx>
        <c:axId val="660653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60650528"/>
        <c:crosses val="autoZero"/>
        <c:auto val="1"/>
        <c:lblAlgn val="ctr"/>
        <c:lblOffset val="100"/>
        <c:noMultiLvlLbl val="0"/>
      </c:catAx>
      <c:valAx>
        <c:axId val="66065052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60653248"/>
        <c:crosses val="max"/>
        <c:crossBetween val="between"/>
      </c:valAx>
    </c:plotArea>
    <c:legend>
      <c:legendPos val="r"/>
      <c:layout>
        <c:manualLayout>
          <c:xMode val="edge"/>
          <c:yMode val="edge"/>
          <c:wMode val="edge"/>
          <c:hMode val="edge"/>
          <c:x val="0.31827956989247314"/>
          <c:y val="0.81215469613259672"/>
          <c:w val="0.67311827956989245"/>
          <c:h val="0.94475138121546964"/>
        </c:manualLayout>
      </c:layout>
      <c:overlay val="0"/>
      <c:spPr>
        <a:noFill/>
        <a:ln w="25400">
          <a:noFill/>
        </a:ln>
      </c:spPr>
      <c:txPr>
        <a:bodyPr/>
        <a:lstStyle/>
        <a:p>
          <a:pPr>
            <a:defRPr lang="en-US" sz="52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222" r="0.75000000000000222"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137"/>
          <c:y val="0.10989010989011012"/>
          <c:w val="0.81094724363350634"/>
          <c:h val="0.54395604395604358"/>
        </c:manualLayout>
      </c:layout>
      <c:lineChart>
        <c:grouping val="standard"/>
        <c:varyColors val="0"/>
        <c:ser>
          <c:idx val="0"/>
          <c:order val="0"/>
          <c:tx>
            <c:strRef>
              <c:f>'Data Entry'!$B$98</c:f>
              <c:strCache>
                <c:ptCount val="1"/>
                <c:pt idx="0">
                  <c:v>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Entry'!$C$98:$J$98</c:f>
              <c:numCache>
                <c:formatCode>#,##0</c:formatCode>
                <c:ptCount val="8"/>
                <c:pt idx="0">
                  <c:v>0</c:v>
                </c:pt>
                <c:pt idx="1">
                  <c:v>0</c:v>
                </c:pt>
                <c:pt idx="2">
                  <c:v>0</c:v>
                </c:pt>
                <c:pt idx="3">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0-0EA2-4858-B352-4E347FB717A7}"/>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Entry'!$C$99:$J$99</c:f>
              <c:numCache>
                <c:formatCode>#,##0</c:formatCode>
                <c:ptCount val="8"/>
                <c:pt idx="0">
                  <c:v>0</c:v>
                </c:pt>
                <c:pt idx="1">
                  <c:v>0</c:v>
                </c:pt>
                <c:pt idx="2">
                  <c:v>0</c:v>
                </c:pt>
                <c:pt idx="3">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1-0EA2-4858-B352-4E347FB717A7}"/>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Entry'!$C$100:$J$100</c:f>
              <c:numCache>
                <c:formatCode>#,##0</c:formatCode>
                <c:ptCount val="8"/>
                <c:pt idx="0">
                  <c:v>0</c:v>
                </c:pt>
                <c:pt idx="1">
                  <c:v>0</c:v>
                </c:pt>
                <c:pt idx="2">
                  <c:v>0</c:v>
                </c:pt>
                <c:pt idx="3">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2-0EA2-4858-B352-4E347FB717A7}"/>
            </c:ext>
          </c:extLst>
        </c:ser>
        <c:dLbls>
          <c:showLegendKey val="0"/>
          <c:showVal val="0"/>
          <c:showCatName val="0"/>
          <c:showSerName val="0"/>
          <c:showPercent val="0"/>
          <c:showBubbleSize val="0"/>
        </c:dLbls>
        <c:marker val="1"/>
        <c:smooth val="0"/>
        <c:axId val="660653792"/>
        <c:axId val="660655968"/>
      </c:lineChart>
      <c:catAx>
        <c:axId val="66065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660655968"/>
        <c:crosses val="autoZero"/>
        <c:auto val="1"/>
        <c:lblAlgn val="ctr"/>
        <c:lblOffset val="100"/>
        <c:tickLblSkip val="1"/>
        <c:tickMarkSkip val="1"/>
        <c:noMultiLvlLbl val="0"/>
      </c:catAx>
      <c:valAx>
        <c:axId val="6606559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660653792"/>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6.4676616915422883E-2"/>
          <c:y val="0.78021978021978022"/>
          <c:w val="0.98756218905472637"/>
          <c:h val="0.93956043956043955"/>
        </c:manualLayout>
      </c:layout>
      <c:overlay val="0"/>
      <c:spPr>
        <a:noFill/>
        <a:ln w="25400">
          <a:noFill/>
        </a:ln>
      </c:spPr>
      <c:txPr>
        <a:bodyPr/>
        <a:lstStyle/>
        <a:p>
          <a:pPr>
            <a:defRPr lang="en-US"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29815"/>
          <c:h val="0.65320736566206339"/>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2252</c:v>
                </c:pt>
                <c:pt idx="1">
                  <c:v>2253</c:v>
                </c:pt>
                <c:pt idx="2">
                  <c:v>4505</c:v>
                </c:pt>
                <c:pt idx="8">
                  <c:v>1550</c:v>
                </c:pt>
                <c:pt idx="9">
                  <c:v>1550</c:v>
                </c:pt>
              </c:numCache>
            </c:numRef>
          </c:val>
          <c:extLst xmlns:c16r2="http://schemas.microsoft.com/office/drawing/2015/06/chart">
            <c:ext xmlns:c16="http://schemas.microsoft.com/office/drawing/2014/chart" uri="{C3380CC4-5D6E-409C-BE32-E72D297353CC}">
              <c16:uniqueId val="{00000000-C5A5-4410-96AB-5F8C82C163DF}"/>
            </c:ext>
          </c:extLst>
        </c:ser>
        <c:ser>
          <c:idx val="1"/>
          <c:order val="1"/>
          <c:tx>
            <c:strRef>
              <c:f>'Data Entry'!$G$121</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1247</c:v>
                </c:pt>
                <c:pt idx="1">
                  <c:v>2017</c:v>
                </c:pt>
                <c:pt idx="2">
                  <c:v>3264</c:v>
                </c:pt>
                <c:pt idx="3" formatCode="0%">
                  <c:v>0.7245283018867924</c:v>
                </c:pt>
                <c:pt idx="8">
                  <c:v>1797</c:v>
                </c:pt>
                <c:pt idx="9">
                  <c:v>1493</c:v>
                </c:pt>
              </c:numCache>
            </c:numRef>
          </c:val>
          <c:extLst xmlns:c16r2="http://schemas.microsoft.com/office/drawing/2015/06/chart">
            <c:ext xmlns:c16="http://schemas.microsoft.com/office/drawing/2014/chart" uri="{C3380CC4-5D6E-409C-BE32-E72D297353CC}">
              <c16:uniqueId val="{00000001-C5A5-4410-96AB-5F8C82C163DF}"/>
            </c:ext>
          </c:extLst>
        </c:ser>
        <c:dLbls>
          <c:showLegendKey val="0"/>
          <c:showVal val="0"/>
          <c:showCatName val="0"/>
          <c:showSerName val="0"/>
          <c:showPercent val="0"/>
          <c:showBubbleSize val="0"/>
        </c:dLbls>
        <c:gapWidth val="150"/>
        <c:axId val="660654880"/>
        <c:axId val="660649984"/>
      </c:barChart>
      <c:catAx>
        <c:axId val="660654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660649984"/>
        <c:crosses val="autoZero"/>
        <c:auto val="1"/>
        <c:lblAlgn val="ctr"/>
        <c:lblOffset val="100"/>
        <c:tickLblSkip val="1"/>
        <c:tickMarkSkip val="1"/>
        <c:noMultiLvlLbl val="0"/>
      </c:catAx>
      <c:valAx>
        <c:axId val="66064998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660654880"/>
        <c:crosses val="autoZero"/>
        <c:crossBetween val="between"/>
      </c:valAx>
      <c:spPr>
        <a:noFill/>
        <a:ln w="25400">
          <a:noFill/>
        </a:ln>
      </c:spPr>
    </c:plotArea>
    <c:legend>
      <c:legendPos val="r"/>
      <c:layout>
        <c:manualLayout>
          <c:xMode val="edge"/>
          <c:yMode val="edge"/>
          <c:x val="0.24915824915824916"/>
          <c:y val="0.91191709844559588"/>
          <c:w val="0.64646464646464652"/>
          <c:h val="7.2538860103626979E-2"/>
        </c:manualLayout>
      </c:layout>
      <c:overlay val="0"/>
      <c:spPr>
        <a:solidFill>
          <a:srgbClr val="FFFFFF"/>
        </a:solidFill>
        <a:ln w="3175">
          <a:solidFill>
            <a:srgbClr val="000000"/>
          </a:solidFill>
          <a:prstDash val="solid"/>
        </a:ln>
      </c:spPr>
      <c:txPr>
        <a:bodyPr/>
        <a:lstStyle/>
        <a:p>
          <a:pPr>
            <a:defRPr lang="en-US" sz="4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5" Type="http://schemas.openxmlformats.org/officeDocument/2006/relationships/image" Target="../media/image6.png"/><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142875</xdr:rowOff>
    </xdr:from>
    <xdr:to>
      <xdr:col>11</xdr:col>
      <xdr:colOff>638175</xdr:colOff>
      <xdr:row>19</xdr:row>
      <xdr:rowOff>104775</xdr:rowOff>
    </xdr:to>
    <xdr:pic>
      <xdr:nvPicPr>
        <xdr:cNvPr id="7271" name="Picture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38100" y="1381125"/>
          <a:ext cx="7648575"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7272" name="Picture 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1857375"/>
          <a:ext cx="225742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7273" name="AutoShape 27"/>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47625</xdr:rowOff>
    </xdr:from>
    <xdr:to>
      <xdr:col>6</xdr:col>
      <xdr:colOff>533400</xdr:colOff>
      <xdr:row>12</xdr:row>
      <xdr:rowOff>38100</xdr:rowOff>
    </xdr:to>
    <xdr:grpSp>
      <xdr:nvGrpSpPr>
        <xdr:cNvPr id="7274" name="Group 25">
          <a:hlinkClick xmlns:r="http://schemas.openxmlformats.org/officeDocument/2006/relationships" r:id="rId3"/>
        </xdr:cNvPr>
        <xdr:cNvGrpSpPr>
          <a:grpSpLocks/>
        </xdr:cNvGrpSpPr>
      </xdr:nvGrpSpPr>
      <xdr:grpSpPr bwMode="auto">
        <a:xfrm>
          <a:off x="3409950" y="2428875"/>
          <a:ext cx="1009650" cy="371475"/>
          <a:chOff x="1200" y="1912"/>
          <a:chExt cx="3456" cy="774"/>
        </a:xfrm>
      </xdr:grpSpPr>
      <xdr:sp macro="" textlink="">
        <xdr:nvSpPr>
          <xdr:cNvPr id="8751"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5" y="1991"/>
            <a:ext cx="3293"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8" y="2011"/>
            <a:ext cx="35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171450</xdr:rowOff>
    </xdr:from>
    <xdr:to>
      <xdr:col>6</xdr:col>
      <xdr:colOff>628650</xdr:colOff>
      <xdr:row>17</xdr:row>
      <xdr:rowOff>161925</xdr:rowOff>
    </xdr:to>
    <xdr:grpSp>
      <xdr:nvGrpSpPr>
        <xdr:cNvPr id="7275" name="Group 25">
          <a:hlinkClick xmlns:r="http://schemas.openxmlformats.org/officeDocument/2006/relationships" r:id="rId4"/>
        </xdr:cNvPr>
        <xdr:cNvGrpSpPr>
          <a:grpSpLocks/>
        </xdr:cNvGrpSpPr>
      </xdr:nvGrpSpPr>
      <xdr:grpSpPr bwMode="auto">
        <a:xfrm>
          <a:off x="3448050" y="3505200"/>
          <a:ext cx="1066800" cy="371475"/>
          <a:chOff x="1200" y="1912"/>
          <a:chExt cx="3456" cy="774"/>
        </a:xfrm>
      </xdr:grpSpPr>
      <xdr:sp macro="" textlink="">
        <xdr:nvSpPr>
          <xdr:cNvPr id="8748"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3" y="1991"/>
            <a:ext cx="3302"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3" y="2011"/>
            <a:ext cx="370"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590550</xdr:colOff>
      <xdr:row>15</xdr:row>
      <xdr:rowOff>0</xdr:rowOff>
    </xdr:to>
    <xdr:grpSp>
      <xdr:nvGrpSpPr>
        <xdr:cNvPr id="7276" name="Group 25">
          <a:hlinkClick xmlns:r="http://schemas.openxmlformats.org/officeDocument/2006/relationships" r:id="rId5"/>
        </xdr:cNvPr>
        <xdr:cNvGrpSpPr>
          <a:grpSpLocks/>
        </xdr:cNvGrpSpPr>
      </xdr:nvGrpSpPr>
      <xdr:grpSpPr bwMode="auto">
        <a:xfrm>
          <a:off x="3409950" y="2962275"/>
          <a:ext cx="1066800" cy="371475"/>
          <a:chOff x="1200" y="1912"/>
          <a:chExt cx="3456" cy="774"/>
        </a:xfrm>
      </xdr:grpSpPr>
      <xdr:sp macro="" textlink="">
        <xdr:nvSpPr>
          <xdr:cNvPr id="8745"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3" y="1991"/>
            <a:ext cx="3302"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3" y="2011"/>
            <a:ext cx="370"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323850</xdr:colOff>
      <xdr:row>5</xdr:row>
      <xdr:rowOff>0</xdr:rowOff>
    </xdr:from>
    <xdr:to>
      <xdr:col>7</xdr:col>
      <xdr:colOff>400050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7278" name="Group 832">
          <a:hlinkClick xmlns:r="http://schemas.openxmlformats.org/officeDocument/2006/relationships" r:id="rId6"/>
        </xdr:cNvPr>
        <xdr:cNvGrpSpPr>
          <a:grpSpLocks/>
        </xdr:cNvGrpSpPr>
      </xdr:nvGrpSpPr>
      <xdr:grpSpPr bwMode="auto">
        <a:xfrm>
          <a:off x="5705475" y="2571750"/>
          <a:ext cx="1504950" cy="409575"/>
          <a:chOff x="599" y="262"/>
          <a:chExt cx="158" cy="43"/>
        </a:xfrm>
      </xdr:grpSpPr>
      <xdr:sp macro="" textlink="">
        <xdr:nvSpPr>
          <xdr:cNvPr id="8741"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310"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7312"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7279" name="Group 830"/>
        <xdr:cNvGrpSpPr>
          <a:grpSpLocks/>
        </xdr:cNvGrpSpPr>
      </xdr:nvGrpSpPr>
      <xdr:grpSpPr bwMode="auto">
        <a:xfrm>
          <a:off x="323850" y="1895475"/>
          <a:ext cx="2143125" cy="2124075"/>
          <a:chOff x="32" y="188"/>
          <a:chExt cx="225" cy="225"/>
        </a:xfrm>
      </xdr:grpSpPr>
      <xdr:sp macro="" textlink="">
        <xdr:nvSpPr>
          <xdr:cNvPr id="7307"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7280" name="Group 826"/>
        <xdr:cNvGrpSpPr>
          <a:grpSpLocks/>
        </xdr:cNvGrpSpPr>
      </xdr:nvGrpSpPr>
      <xdr:grpSpPr bwMode="auto">
        <a:xfrm>
          <a:off x="5695950" y="3200400"/>
          <a:ext cx="1504950" cy="409575"/>
          <a:chOff x="578" y="328"/>
          <a:chExt cx="158" cy="43"/>
        </a:xfrm>
      </xdr:grpSpPr>
      <xdr:sp macro="" textlink="">
        <xdr:nvSpPr>
          <xdr:cNvPr id="8735"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304"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7306"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7281" name="Group 831">
          <a:hlinkClick xmlns:r="http://schemas.openxmlformats.org/officeDocument/2006/relationships" r:id="rId8"/>
        </xdr:cNvPr>
        <xdr:cNvGrpSpPr>
          <a:grpSpLocks/>
        </xdr:cNvGrpSpPr>
      </xdr:nvGrpSpPr>
      <xdr:grpSpPr bwMode="auto">
        <a:xfrm>
          <a:off x="590550" y="3467100"/>
          <a:ext cx="1504950" cy="342900"/>
          <a:chOff x="56" y="259"/>
          <a:chExt cx="158" cy="40"/>
        </a:xfrm>
      </xdr:grpSpPr>
      <xdr:sp macro="" textlink="">
        <xdr:nvSpPr>
          <xdr:cNvPr id="8731"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300"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7282" name="37 Grupo">
          <a:hlinkClick xmlns:r="http://schemas.openxmlformats.org/officeDocument/2006/relationships" r:id="rId9"/>
        </xdr:cNvPr>
        <xdr:cNvGrpSpPr>
          <a:grpSpLocks/>
        </xdr:cNvGrpSpPr>
      </xdr:nvGrpSpPr>
      <xdr:grpSpPr bwMode="auto">
        <a:xfrm>
          <a:off x="590550" y="2409825"/>
          <a:ext cx="1504950" cy="371475"/>
          <a:chOff x="1343025" y="2428876"/>
          <a:chExt cx="3240982" cy="617274"/>
        </a:xfrm>
      </xdr:grpSpPr>
      <xdr:sp macro="" textlink="">
        <xdr:nvSpPr>
          <xdr:cNvPr id="8727"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296"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7283" name="37 Grupo">
          <a:hlinkClick xmlns:r="http://schemas.openxmlformats.org/officeDocument/2006/relationships" r:id="rId10"/>
        </xdr:cNvPr>
        <xdr:cNvGrpSpPr>
          <a:grpSpLocks/>
        </xdr:cNvGrpSpPr>
      </xdr:nvGrpSpPr>
      <xdr:grpSpPr bwMode="auto">
        <a:xfrm>
          <a:off x="590550" y="2943225"/>
          <a:ext cx="1504950" cy="371475"/>
          <a:chOff x="1343025" y="2428876"/>
          <a:chExt cx="3240982" cy="617274"/>
        </a:xfrm>
      </xdr:grpSpPr>
      <xdr:sp macro="" textlink="">
        <xdr:nvSpPr>
          <xdr:cNvPr id="8723"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292"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7284" name="Picture 201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33375" y="1876425"/>
          <a:ext cx="2133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7286" name="Picture 2016"/>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09850" y="1876425"/>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7288" name="Picture 201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381625" y="1885950"/>
          <a:ext cx="21621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7290" name="Picture 17" descr="http://www.crwflags.com/fotw/images/g/gh.gif"/>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5725" y="333375"/>
          <a:ext cx="885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27651"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875" y="257175"/>
          <a:ext cx="7429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942975</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6613" name="AutoShape 100"/>
        <xdr:cNvCxnSpPr>
          <a:cxnSpLocks noChangeShapeType="1"/>
        </xdr:cNvCxnSpPr>
      </xdr:nvCxnSpPr>
      <xdr:spPr bwMode="auto">
        <a:xfrm rot="5400000">
          <a:off x="8148637" y="6567488"/>
          <a:ext cx="235267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46</xdr:row>
      <xdr:rowOff>104775</xdr:rowOff>
    </xdr:from>
    <xdr:to>
      <xdr:col>4</xdr:col>
      <xdr:colOff>1057275</xdr:colOff>
      <xdr:row>46</xdr:row>
      <xdr:rowOff>104775</xdr:rowOff>
    </xdr:to>
    <xdr:cxnSp macro="">
      <xdr:nvCxnSpPr>
        <xdr:cNvPr id="6614" name="AutoShape 101"/>
        <xdr:cNvCxnSpPr>
          <a:cxnSpLocks noChangeShapeType="1"/>
        </xdr:cNvCxnSpPr>
      </xdr:nvCxnSpPr>
      <xdr:spPr bwMode="auto">
        <a:xfrm rot="10800000">
          <a:off x="6067425" y="7886700"/>
          <a:ext cx="105727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xdr:col>
      <xdr:colOff>66675</xdr:colOff>
      <xdr:row>3</xdr:row>
      <xdr:rowOff>19050</xdr:rowOff>
    </xdr:from>
    <xdr:to>
      <xdr:col>1</xdr:col>
      <xdr:colOff>781050</xdr:colOff>
      <xdr:row>5</xdr:row>
      <xdr:rowOff>152400</xdr:rowOff>
    </xdr:to>
    <xdr:pic>
      <xdr:nvPicPr>
        <xdr:cNvPr id="6615" name="Picture 17" descr="http://www.crwflags.com/fotw/images/g/gh.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647700"/>
          <a:ext cx="7143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1190625</xdr:colOff>
      <xdr:row>3</xdr:row>
      <xdr:rowOff>66675</xdr:rowOff>
    </xdr:to>
    <xdr:pic>
      <xdr:nvPicPr>
        <xdr:cNvPr id="9225" name="Picture 17" descr="http://www.crwflags.com/fotw/images/g/gh.gif"/>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600075"/>
          <a:ext cx="1009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10257"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28575</xdr:colOff>
      <xdr:row>9</xdr:row>
      <xdr:rowOff>9525</xdr:rowOff>
    </xdr:from>
    <xdr:to>
      <xdr:col>11</xdr:col>
      <xdr:colOff>228600</xdr:colOff>
      <xdr:row>20</xdr:row>
      <xdr:rowOff>142875</xdr:rowOff>
    </xdr:to>
    <xdr:grpSp>
      <xdr:nvGrpSpPr>
        <xdr:cNvPr id="10259" name="Group 489"/>
        <xdr:cNvGrpSpPr>
          <a:grpSpLocks/>
        </xdr:cNvGrpSpPr>
      </xdr:nvGrpSpPr>
      <xdr:grpSpPr bwMode="auto">
        <a:xfrm>
          <a:off x="3905250" y="2124075"/>
          <a:ext cx="3714750" cy="2228850"/>
          <a:chOff x="410" y="229"/>
          <a:chExt cx="366" cy="234"/>
        </a:xfrm>
      </xdr:grpSpPr>
      <xdr:graphicFrame macro="">
        <xdr:nvGraphicFramePr>
          <xdr:cNvPr id="10263" name="Chart 31"/>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0264" name="Picture 477" descr="on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6" y="441"/>
            <a:ext cx="29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23</xdr:row>
      <xdr:rowOff>0</xdr:rowOff>
    </xdr:from>
    <xdr:to>
      <xdr:col>6</xdr:col>
      <xdr:colOff>66675</xdr:colOff>
      <xdr:row>31</xdr:row>
      <xdr:rowOff>114300</xdr:rowOff>
    </xdr:to>
    <xdr:graphicFrame macro="">
      <xdr:nvGraphicFramePr>
        <xdr:cNvPr id="10260"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514350</xdr:colOff>
      <xdr:row>30</xdr:row>
      <xdr:rowOff>57150</xdr:rowOff>
    </xdr:from>
    <xdr:to>
      <xdr:col>5</xdr:col>
      <xdr:colOff>142875</xdr:colOff>
      <xdr:row>31</xdr:row>
      <xdr:rowOff>76200</xdr:rowOff>
    </xdr:to>
    <xdr:pic>
      <xdr:nvPicPr>
        <xdr:cNvPr id="10261" name="Picture 487" descr="ok"/>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800000" flipH="1" flipV="1">
          <a:off x="752475" y="6772275"/>
          <a:ext cx="23145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714375</xdr:colOff>
      <xdr:row>2</xdr:row>
      <xdr:rowOff>9525</xdr:rowOff>
    </xdr:to>
    <xdr:pic>
      <xdr:nvPicPr>
        <xdr:cNvPr id="10262" name="Picture 17" descr="http://www.crwflags.com/fotw/images/g/gh.gif"/>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8125" y="390525"/>
          <a:ext cx="7143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238125</xdr:colOff>
      <xdr:row>14</xdr:row>
      <xdr:rowOff>152400</xdr:rowOff>
    </xdr:to>
    <xdr:graphicFrame macro="">
      <xdr:nvGraphicFramePr>
        <xdr:cNvPr id="14351"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14352"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1095375</xdr:colOff>
      <xdr:row>14</xdr:row>
      <xdr:rowOff>66675</xdr:rowOff>
    </xdr:to>
    <xdr:graphicFrame macro="">
      <xdr:nvGraphicFramePr>
        <xdr:cNvPr id="14353"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19050</xdr:rowOff>
    </xdr:from>
    <xdr:to>
      <xdr:col>12</xdr:col>
      <xdr:colOff>180975</xdr:colOff>
      <xdr:row>25</xdr:row>
      <xdr:rowOff>28575</xdr:rowOff>
    </xdr:to>
    <xdr:graphicFrame macro="">
      <xdr:nvGraphicFramePr>
        <xdr:cNvPr id="14354"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47625</xdr:rowOff>
    </xdr:from>
    <xdr:to>
      <xdr:col>5</xdr:col>
      <xdr:colOff>657225</xdr:colOff>
      <xdr:row>33</xdr:row>
      <xdr:rowOff>247650</xdr:rowOff>
    </xdr:to>
    <xdr:graphicFrame macro="">
      <xdr:nvGraphicFramePr>
        <xdr:cNvPr id="14355"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4357" name="Picture 17" descr="http://www.crwflags.com/fotw/images/g/gh.gif"/>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075" y="361950"/>
          <a:ext cx="7143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161925</xdr:colOff>
      <xdr:row>9</xdr:row>
      <xdr:rowOff>47625</xdr:rowOff>
    </xdr:from>
    <xdr:to>
      <xdr:col>11</xdr:col>
      <xdr:colOff>47625</xdr:colOff>
      <xdr:row>17</xdr:row>
      <xdr:rowOff>0</xdr:rowOff>
    </xdr:to>
    <xdr:graphicFrame macro="">
      <xdr:nvGraphicFramePr>
        <xdr:cNvPr id="2049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20493"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95250</xdr:rowOff>
    </xdr:from>
    <xdr:to>
      <xdr:col>4</xdr:col>
      <xdr:colOff>400050</xdr:colOff>
      <xdr:row>17</xdr:row>
      <xdr:rowOff>57150</xdr:rowOff>
    </xdr:to>
    <xdr:graphicFrame macro="">
      <xdr:nvGraphicFramePr>
        <xdr:cNvPr id="20494"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590550</xdr:colOff>
      <xdr:row>2</xdr:row>
      <xdr:rowOff>19050</xdr:rowOff>
    </xdr:to>
    <xdr:pic>
      <xdr:nvPicPr>
        <xdr:cNvPr id="20495" name="Picture 17" descr="http://www.crwflags.com/fotw/images/g/gh.gi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285750"/>
          <a:ext cx="5905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24605" name="Group 41"/>
        <xdr:cNvGrpSpPr>
          <a:grpSpLocks/>
        </xdr:cNvGrpSpPr>
      </xdr:nvGrpSpPr>
      <xdr:grpSpPr bwMode="auto">
        <a:xfrm>
          <a:off x="5553075" y="5143500"/>
          <a:ext cx="85725" cy="0"/>
          <a:chOff x="595" y="540"/>
          <a:chExt cx="9" cy="9"/>
        </a:xfrm>
      </xdr:grpSpPr>
      <xdr:sp macro="" textlink="">
        <xdr:nvSpPr>
          <xdr:cNvPr id="24617"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18"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8</xdr:col>
      <xdr:colOff>981075</xdr:colOff>
      <xdr:row>20</xdr:row>
      <xdr:rowOff>0</xdr:rowOff>
    </xdr:from>
    <xdr:to>
      <xdr:col>9</xdr:col>
      <xdr:colOff>9525</xdr:colOff>
      <xdr:row>20</xdr:row>
      <xdr:rowOff>0</xdr:rowOff>
    </xdr:to>
    <xdr:grpSp>
      <xdr:nvGrpSpPr>
        <xdr:cNvPr id="24606" name="Group 44"/>
        <xdr:cNvGrpSpPr>
          <a:grpSpLocks/>
        </xdr:cNvGrpSpPr>
      </xdr:nvGrpSpPr>
      <xdr:grpSpPr bwMode="auto">
        <a:xfrm>
          <a:off x="6534150" y="5143500"/>
          <a:ext cx="85725" cy="0"/>
          <a:chOff x="698" y="540"/>
          <a:chExt cx="9" cy="9"/>
        </a:xfrm>
      </xdr:grpSpPr>
      <xdr:sp macro="" textlink="">
        <xdr:nvSpPr>
          <xdr:cNvPr id="24615"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16"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6</xdr:col>
      <xdr:colOff>781050</xdr:colOff>
      <xdr:row>20</xdr:row>
      <xdr:rowOff>0</xdr:rowOff>
    </xdr:from>
    <xdr:to>
      <xdr:col>7</xdr:col>
      <xdr:colOff>0</xdr:colOff>
      <xdr:row>20</xdr:row>
      <xdr:rowOff>0</xdr:rowOff>
    </xdr:to>
    <xdr:grpSp>
      <xdr:nvGrpSpPr>
        <xdr:cNvPr id="24607" name="Group 47"/>
        <xdr:cNvGrpSpPr>
          <a:grpSpLocks/>
        </xdr:cNvGrpSpPr>
      </xdr:nvGrpSpPr>
      <xdr:grpSpPr bwMode="auto">
        <a:xfrm>
          <a:off x="5181600" y="5143500"/>
          <a:ext cx="85725" cy="0"/>
          <a:chOff x="698" y="540"/>
          <a:chExt cx="9" cy="9"/>
        </a:xfrm>
      </xdr:grpSpPr>
      <xdr:sp macro="" textlink="">
        <xdr:nvSpPr>
          <xdr:cNvPr id="24613"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14"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xdr:col>
      <xdr:colOff>0</xdr:colOff>
      <xdr:row>20</xdr:row>
      <xdr:rowOff>0</xdr:rowOff>
    </xdr:from>
    <xdr:to>
      <xdr:col>3</xdr:col>
      <xdr:colOff>85725</xdr:colOff>
      <xdr:row>20</xdr:row>
      <xdr:rowOff>0</xdr:rowOff>
    </xdr:to>
    <xdr:grpSp>
      <xdr:nvGrpSpPr>
        <xdr:cNvPr id="24608" name="Group 50"/>
        <xdr:cNvGrpSpPr>
          <a:grpSpLocks/>
        </xdr:cNvGrpSpPr>
      </xdr:nvGrpSpPr>
      <xdr:grpSpPr bwMode="auto">
        <a:xfrm>
          <a:off x="1438275" y="5143500"/>
          <a:ext cx="85725" cy="0"/>
          <a:chOff x="595" y="540"/>
          <a:chExt cx="9" cy="9"/>
        </a:xfrm>
      </xdr:grpSpPr>
      <xdr:sp macro="" textlink="">
        <xdr:nvSpPr>
          <xdr:cNvPr id="24611"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12"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4610" name="Picture 17" descr="http://www.crwflags.com/fotw/images/g/gh.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85775"/>
          <a:ext cx="7143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5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609" name="Picture 17" descr="http://www.crwflags.com/fotw/images/g/gh.gif"/>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390525"/>
          <a:ext cx="7143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topLeftCell="A8" zoomScale="80" zoomScaleNormal="8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38" t="str">
        <f>+'Grant Detail'!B3:J3</f>
        <v>Dashboard:  Ghana - HIV / AIDS  (Adventist Development and Relief Agency, Ghana)</v>
      </c>
      <c r="C2" s="538"/>
      <c r="D2" s="538"/>
      <c r="E2" s="538"/>
      <c r="F2" s="538"/>
      <c r="G2" s="538"/>
      <c r="H2" s="538"/>
      <c r="I2" s="538"/>
      <c r="J2" s="538"/>
      <c r="K2" s="538"/>
      <c r="L2" s="538"/>
      <c r="M2" s="1"/>
      <c r="N2" s="1"/>
      <c r="O2" s="1"/>
    </row>
    <row r="4" spans="2:15" ht="21">
      <c r="B4" s="539" t="str">
        <f>+IF('Data Entry'!G6="Please Select", "",'Data Entry'!G6) &amp;"  "&amp;+IF('Data Entry'!G8="Please Select", "", 'Data Entry'!G8&amp;",  ")&amp;+IF('Data Entry'!I8="Please Select","",'Data Entry'!I8)</f>
        <v xml:space="preserve">HIV / AIDS  </v>
      </c>
      <c r="C4" s="539"/>
      <c r="D4" s="539"/>
      <c r="E4" s="540"/>
      <c r="F4" s="229"/>
      <c r="G4" s="229"/>
      <c r="H4" s="326" t="str">
        <f>+'Data Entry'!B6&amp;" "&amp;+'Data Entry'!C6</f>
        <v xml:space="preserve">Grant No.: </v>
      </c>
      <c r="I4" s="326"/>
      <c r="J4" s="228"/>
      <c r="K4" s="229"/>
      <c r="L4" s="229"/>
    </row>
    <row r="22" spans="2:12" ht="26.25">
      <c r="B22" s="541" t="s">
        <v>389</v>
      </c>
      <c r="C22" s="542"/>
      <c r="D22" s="542"/>
      <c r="E22" s="542"/>
      <c r="F22" s="542"/>
      <c r="G22" s="542"/>
      <c r="H22" s="542"/>
      <c r="I22" s="542"/>
      <c r="J22" s="542"/>
      <c r="K22" s="542"/>
      <c r="L22" s="542"/>
    </row>
  </sheetData>
  <sheetProtection password="CFC9" sheet="1"/>
  <mergeCells count="3">
    <mergeCell ref="B2:L2"/>
    <mergeCell ref="B4:E4"/>
    <mergeCell ref="B22:L22"/>
  </mergeCells>
  <phoneticPr fontId="32"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F80"/>
  <sheetViews>
    <sheetView workbookViewId="0">
      <pane ySplit="3" topLeftCell="A4" activePane="bottomLeft" state="frozen"/>
      <selection pane="bottomLeft" activeCell="A4" sqref="A4:F12"/>
    </sheetView>
  </sheetViews>
  <sheetFormatPr defaultRowHeight="15"/>
  <cols>
    <col min="1" max="1" width="10.42578125" bestFit="1" customWidth="1"/>
    <col min="2" max="2" width="7" customWidth="1"/>
    <col min="5" max="5" width="5.7109375" customWidth="1"/>
    <col min="6" max="6" width="77.7109375" customWidth="1"/>
  </cols>
  <sheetData>
    <row r="1" spans="1:6">
      <c r="A1" s="481" t="s">
        <v>445</v>
      </c>
      <c r="B1" s="475"/>
      <c r="C1" s="476"/>
      <c r="D1" s="476"/>
      <c r="E1" s="476"/>
      <c r="F1" s="476"/>
    </row>
    <row r="2" spans="1:6">
      <c r="A2" s="476"/>
      <c r="B2" s="476"/>
      <c r="C2" s="476"/>
      <c r="D2" s="476"/>
      <c r="E2" s="476"/>
      <c r="F2" s="477" t="s">
        <v>411</v>
      </c>
    </row>
    <row r="3" spans="1:6" ht="25.5">
      <c r="A3" s="471" t="s">
        <v>412</v>
      </c>
      <c r="B3" s="471" t="s">
        <v>413</v>
      </c>
      <c r="C3" s="471" t="s">
        <v>414</v>
      </c>
      <c r="D3" s="471" t="s">
        <v>415</v>
      </c>
      <c r="E3" s="471" t="s">
        <v>416</v>
      </c>
      <c r="F3" s="471" t="s">
        <v>417</v>
      </c>
    </row>
    <row r="4" spans="1:6">
      <c r="A4" s="507"/>
      <c r="B4" s="508"/>
      <c r="C4" s="509"/>
      <c r="D4" s="509"/>
      <c r="E4" s="509"/>
      <c r="F4" s="478"/>
    </row>
    <row r="5" spans="1:6">
      <c r="A5" s="507"/>
      <c r="B5" s="508"/>
      <c r="C5" s="509"/>
      <c r="D5" s="509"/>
      <c r="E5" s="509"/>
      <c r="F5" s="478"/>
    </row>
    <row r="6" spans="1:6">
      <c r="A6" s="507"/>
      <c r="B6" s="508"/>
      <c r="C6" s="509"/>
      <c r="D6" s="509"/>
      <c r="E6" s="509"/>
      <c r="F6" s="478"/>
    </row>
    <row r="7" spans="1:6">
      <c r="A7" s="507"/>
      <c r="B7" s="508"/>
      <c r="C7" s="509"/>
      <c r="D7" s="509"/>
      <c r="E7" s="509"/>
      <c r="F7" s="478"/>
    </row>
    <row r="8" spans="1:6">
      <c r="A8" s="507"/>
      <c r="B8" s="508"/>
      <c r="C8" s="509"/>
      <c r="D8" s="509"/>
      <c r="E8" s="509"/>
      <c r="F8" s="478"/>
    </row>
    <row r="9" spans="1:6">
      <c r="A9" s="507"/>
      <c r="B9" s="508"/>
      <c r="C9" s="509"/>
      <c r="D9" s="509"/>
      <c r="E9" s="509"/>
      <c r="F9" s="478"/>
    </row>
    <row r="10" spans="1:6">
      <c r="A10" s="507"/>
      <c r="B10" s="508"/>
      <c r="C10" s="509"/>
      <c r="D10" s="509"/>
      <c r="E10" s="509"/>
      <c r="F10" s="478"/>
    </row>
    <row r="11" spans="1:6">
      <c r="A11" s="507"/>
      <c r="B11" s="508"/>
      <c r="C11" s="509"/>
      <c r="D11" s="509"/>
      <c r="E11" s="509"/>
      <c r="F11" s="478"/>
    </row>
    <row r="12" spans="1:6">
      <c r="A12" s="508"/>
      <c r="B12" s="508"/>
      <c r="C12" s="509"/>
      <c r="D12" s="509"/>
      <c r="E12" s="509"/>
      <c r="F12" s="478"/>
    </row>
    <row r="13" spans="1:6">
      <c r="A13" s="508"/>
      <c r="B13" s="508"/>
      <c r="C13" s="509"/>
      <c r="D13" s="509"/>
      <c r="E13" s="509"/>
      <c r="F13" s="478"/>
    </row>
    <row r="14" spans="1:6">
      <c r="A14" s="508"/>
      <c r="B14" s="508"/>
      <c r="C14" s="509"/>
      <c r="D14" s="509"/>
      <c r="E14" s="509"/>
      <c r="F14" s="478"/>
    </row>
    <row r="15" spans="1:6">
      <c r="A15" s="508"/>
      <c r="B15" s="508"/>
      <c r="C15" s="509"/>
      <c r="D15" s="509"/>
      <c r="E15" s="509"/>
      <c r="F15" s="478"/>
    </row>
    <row r="16" spans="1:6">
      <c r="A16" s="508"/>
      <c r="B16" s="508"/>
      <c r="C16" s="509"/>
      <c r="D16" s="509"/>
      <c r="E16" s="509"/>
      <c r="F16" s="478"/>
    </row>
    <row r="17" spans="1:6">
      <c r="A17" s="508"/>
      <c r="B17" s="508"/>
      <c r="C17" s="509"/>
      <c r="D17" s="509"/>
      <c r="E17" s="509"/>
      <c r="F17" s="478"/>
    </row>
    <row r="18" spans="1:6">
      <c r="A18" s="508"/>
      <c r="B18" s="508"/>
      <c r="C18" s="509"/>
      <c r="D18" s="509"/>
      <c r="E18" s="509"/>
      <c r="F18" s="478"/>
    </row>
    <row r="19" spans="1:6">
      <c r="A19" s="508"/>
      <c r="B19" s="508"/>
      <c r="C19" s="509"/>
      <c r="D19" s="509"/>
      <c r="E19" s="509"/>
      <c r="F19" s="478"/>
    </row>
    <row r="20" spans="1:6">
      <c r="A20" s="508"/>
      <c r="B20" s="508"/>
      <c r="C20" s="509"/>
      <c r="D20" s="509"/>
      <c r="E20" s="509"/>
      <c r="F20" s="478"/>
    </row>
    <row r="21" spans="1:6">
      <c r="A21" s="508"/>
      <c r="B21" s="508"/>
      <c r="C21" s="509"/>
      <c r="D21" s="509"/>
      <c r="E21" s="509"/>
      <c r="F21" s="478"/>
    </row>
    <row r="22" spans="1:6">
      <c r="A22" s="508"/>
      <c r="B22" s="508"/>
      <c r="C22" s="509"/>
      <c r="D22" s="509"/>
      <c r="E22" s="509"/>
      <c r="F22" s="478"/>
    </row>
    <row r="23" spans="1:6">
      <c r="A23" s="508"/>
      <c r="B23" s="508"/>
      <c r="C23" s="509"/>
      <c r="D23" s="509"/>
      <c r="E23" s="509"/>
      <c r="F23" s="478"/>
    </row>
    <row r="24" spans="1:6">
      <c r="A24" s="508"/>
      <c r="B24" s="508"/>
      <c r="C24" s="509"/>
      <c r="D24" s="509"/>
      <c r="E24" s="509"/>
      <c r="F24" s="478"/>
    </row>
    <row r="25" spans="1:6">
      <c r="A25" s="508"/>
      <c r="B25" s="508"/>
      <c r="C25" s="509"/>
      <c r="D25" s="509"/>
      <c r="E25" s="509"/>
      <c r="F25" s="478"/>
    </row>
    <row r="26" spans="1:6">
      <c r="A26" s="508"/>
      <c r="B26" s="508"/>
      <c r="C26" s="509"/>
      <c r="D26" s="509"/>
      <c r="E26" s="509"/>
      <c r="F26" s="478"/>
    </row>
    <row r="27" spans="1:6">
      <c r="A27" s="508"/>
      <c r="B27" s="508"/>
      <c r="C27" s="509"/>
      <c r="D27" s="509"/>
      <c r="E27" s="509"/>
      <c r="F27" s="478"/>
    </row>
    <row r="28" spans="1:6">
      <c r="A28" s="508"/>
      <c r="B28" s="508"/>
      <c r="C28" s="509"/>
      <c r="D28" s="509"/>
      <c r="E28" s="509"/>
      <c r="F28" s="478"/>
    </row>
    <row r="29" spans="1:6">
      <c r="A29" s="508"/>
      <c r="B29" s="508"/>
      <c r="C29" s="509"/>
      <c r="D29" s="509"/>
      <c r="E29" s="509"/>
      <c r="F29" s="478"/>
    </row>
    <row r="30" spans="1:6">
      <c r="A30" s="508"/>
      <c r="B30" s="508"/>
      <c r="C30" s="509"/>
      <c r="D30" s="509"/>
      <c r="E30" s="509"/>
      <c r="F30" s="478"/>
    </row>
    <row r="31" spans="1:6">
      <c r="A31" s="508"/>
      <c r="B31" s="508"/>
      <c r="C31" s="509"/>
      <c r="D31" s="509"/>
      <c r="E31" s="509"/>
      <c r="F31" s="478"/>
    </row>
    <row r="32" spans="1:6">
      <c r="A32" s="508"/>
      <c r="B32" s="508"/>
      <c r="C32" s="509"/>
      <c r="D32" s="509"/>
      <c r="E32" s="509"/>
      <c r="F32" s="478"/>
    </row>
    <row r="33" spans="1:6">
      <c r="A33" s="479"/>
      <c r="B33" s="479"/>
      <c r="C33" s="479"/>
      <c r="D33" s="479"/>
      <c r="E33" s="479"/>
      <c r="F33" s="480"/>
    </row>
    <row r="34" spans="1:6">
      <c r="A34" s="479"/>
      <c r="B34" s="479"/>
      <c r="C34" s="479"/>
      <c r="D34" s="479"/>
      <c r="E34" s="479"/>
      <c r="F34" s="480"/>
    </row>
    <row r="35" spans="1:6">
      <c r="A35" s="479"/>
      <c r="B35" s="479"/>
      <c r="C35" s="479"/>
      <c r="D35" s="479"/>
      <c r="E35" s="479"/>
      <c r="F35" s="480"/>
    </row>
    <row r="36" spans="1:6">
      <c r="A36" s="479"/>
      <c r="B36" s="479"/>
      <c r="C36" s="479"/>
      <c r="D36" s="479"/>
      <c r="E36" s="479"/>
      <c r="F36" s="480"/>
    </row>
    <row r="37" spans="1:6">
      <c r="A37" s="479"/>
      <c r="B37" s="479"/>
      <c r="C37" s="479"/>
      <c r="D37" s="479"/>
      <c r="E37" s="479"/>
      <c r="F37" s="480"/>
    </row>
    <row r="38" spans="1:6">
      <c r="A38" s="479"/>
      <c r="B38" s="479"/>
      <c r="C38" s="479"/>
      <c r="D38" s="479"/>
      <c r="E38" s="479"/>
      <c r="F38" s="480"/>
    </row>
    <row r="39" spans="1:6">
      <c r="A39" s="479"/>
      <c r="B39" s="479"/>
      <c r="C39" s="479"/>
      <c r="D39" s="479"/>
      <c r="E39" s="479"/>
      <c r="F39" s="480"/>
    </row>
    <row r="40" spans="1:6">
      <c r="A40" s="479"/>
      <c r="B40" s="479"/>
      <c r="C40" s="479"/>
      <c r="D40" s="479"/>
      <c r="E40" s="479"/>
      <c r="F40" s="480"/>
    </row>
    <row r="41" spans="1:6">
      <c r="A41" s="479"/>
      <c r="B41" s="479"/>
      <c r="C41" s="479"/>
      <c r="D41" s="479"/>
      <c r="E41" s="479"/>
      <c r="F41" s="479"/>
    </row>
    <row r="42" spans="1:6">
      <c r="A42" s="479"/>
      <c r="B42" s="479"/>
      <c r="C42" s="479"/>
      <c r="D42" s="479"/>
      <c r="E42" s="479"/>
      <c r="F42" s="479"/>
    </row>
    <row r="43" spans="1:6">
      <c r="A43" s="479"/>
      <c r="B43" s="479"/>
      <c r="C43" s="479"/>
      <c r="D43" s="479"/>
      <c r="E43" s="479"/>
      <c r="F43" s="479"/>
    </row>
    <row r="44" spans="1:6">
      <c r="A44" s="479"/>
      <c r="B44" s="479"/>
      <c r="C44" s="479"/>
      <c r="D44" s="479"/>
      <c r="E44" s="479"/>
      <c r="F44" s="479"/>
    </row>
    <row r="45" spans="1:6">
      <c r="A45" s="479"/>
      <c r="B45" s="479"/>
      <c r="C45" s="479"/>
      <c r="D45" s="479"/>
      <c r="E45" s="479"/>
      <c r="F45" s="479"/>
    </row>
    <row r="46" spans="1:6">
      <c r="A46" s="479"/>
      <c r="B46" s="479"/>
      <c r="C46" s="479"/>
      <c r="D46" s="479"/>
      <c r="E46" s="479"/>
      <c r="F46" s="479"/>
    </row>
    <row r="47" spans="1:6">
      <c r="A47" s="479"/>
      <c r="B47" s="479"/>
      <c r="C47" s="479"/>
      <c r="D47" s="479"/>
      <c r="E47" s="479"/>
      <c r="F47" s="479"/>
    </row>
    <row r="48" spans="1:6">
      <c r="A48" s="479"/>
      <c r="B48" s="479"/>
      <c r="C48" s="479"/>
      <c r="D48" s="479"/>
      <c r="E48" s="479"/>
      <c r="F48" s="479"/>
    </row>
    <row r="49" spans="1:6">
      <c r="A49" s="479"/>
      <c r="B49" s="479"/>
      <c r="C49" s="479"/>
      <c r="D49" s="479"/>
      <c r="E49" s="479"/>
      <c r="F49" s="479"/>
    </row>
    <row r="50" spans="1:6">
      <c r="A50" s="479"/>
      <c r="B50" s="479"/>
      <c r="C50" s="479"/>
      <c r="D50" s="479"/>
      <c r="E50" s="479"/>
      <c r="F50" s="479"/>
    </row>
    <row r="51" spans="1:6">
      <c r="A51" s="479"/>
      <c r="B51" s="479"/>
      <c r="C51" s="479"/>
      <c r="D51" s="479"/>
      <c r="E51" s="479"/>
      <c r="F51" s="479"/>
    </row>
    <row r="52" spans="1:6">
      <c r="A52" s="479"/>
      <c r="B52" s="479"/>
      <c r="C52" s="479"/>
      <c r="D52" s="479"/>
      <c r="E52" s="479"/>
      <c r="F52" s="479"/>
    </row>
    <row r="53" spans="1:6">
      <c r="A53" s="479"/>
      <c r="B53" s="479"/>
      <c r="C53" s="479"/>
      <c r="D53" s="479"/>
      <c r="E53" s="479"/>
      <c r="F53" s="479"/>
    </row>
    <row r="54" spans="1:6">
      <c r="A54" s="479"/>
      <c r="B54" s="479"/>
      <c r="C54" s="479"/>
      <c r="D54" s="479"/>
      <c r="E54" s="479"/>
      <c r="F54" s="479"/>
    </row>
    <row r="55" spans="1:6">
      <c r="A55" s="479"/>
      <c r="B55" s="479"/>
      <c r="C55" s="479"/>
      <c r="D55" s="479"/>
      <c r="E55" s="479"/>
      <c r="F55" s="479"/>
    </row>
    <row r="56" spans="1:6">
      <c r="A56" s="479"/>
      <c r="B56" s="479"/>
      <c r="C56" s="479"/>
      <c r="D56" s="479"/>
      <c r="E56" s="479"/>
      <c r="F56" s="479"/>
    </row>
    <row r="57" spans="1:6">
      <c r="A57" s="479"/>
      <c r="B57" s="479"/>
      <c r="C57" s="479"/>
      <c r="D57" s="479"/>
      <c r="E57" s="479"/>
      <c r="F57" s="479"/>
    </row>
    <row r="58" spans="1:6">
      <c r="A58" s="479"/>
      <c r="B58" s="479"/>
      <c r="C58" s="479"/>
      <c r="D58" s="479"/>
      <c r="E58" s="479"/>
      <c r="F58" s="479"/>
    </row>
    <row r="59" spans="1:6">
      <c r="A59" s="479"/>
      <c r="B59" s="479"/>
      <c r="C59" s="479"/>
      <c r="D59" s="479"/>
      <c r="E59" s="479"/>
      <c r="F59" s="479"/>
    </row>
    <row r="60" spans="1:6">
      <c r="A60" s="479"/>
      <c r="B60" s="479"/>
      <c r="C60" s="479"/>
      <c r="D60" s="479"/>
      <c r="E60" s="479"/>
      <c r="F60" s="479"/>
    </row>
    <row r="61" spans="1:6">
      <c r="A61" s="479"/>
      <c r="B61" s="479"/>
      <c r="C61" s="479"/>
      <c r="D61" s="479"/>
      <c r="E61" s="479"/>
      <c r="F61" s="479"/>
    </row>
    <row r="62" spans="1:6">
      <c r="A62" s="479"/>
      <c r="B62" s="479"/>
      <c r="C62" s="479"/>
      <c r="D62" s="479"/>
      <c r="E62" s="479"/>
      <c r="F62" s="479"/>
    </row>
    <row r="63" spans="1:6">
      <c r="A63" s="479"/>
      <c r="B63" s="479"/>
      <c r="C63" s="479"/>
      <c r="D63" s="479"/>
      <c r="E63" s="479"/>
      <c r="F63" s="479"/>
    </row>
    <row r="64" spans="1:6">
      <c r="A64" s="479"/>
      <c r="B64" s="479"/>
      <c r="C64" s="479"/>
      <c r="D64" s="479"/>
      <c r="E64" s="479"/>
      <c r="F64" s="479"/>
    </row>
    <row r="65" spans="1:6">
      <c r="A65" s="479"/>
      <c r="B65" s="479"/>
      <c r="C65" s="479"/>
      <c r="D65" s="479"/>
      <c r="E65" s="479"/>
      <c r="F65" s="479"/>
    </row>
    <row r="66" spans="1:6">
      <c r="A66" s="479"/>
      <c r="B66" s="479"/>
      <c r="C66" s="479"/>
      <c r="D66" s="479"/>
      <c r="E66" s="479"/>
      <c r="F66" s="479"/>
    </row>
    <row r="67" spans="1:6">
      <c r="A67" s="479"/>
      <c r="B67" s="479"/>
      <c r="C67" s="479"/>
      <c r="D67" s="479"/>
      <c r="E67" s="479"/>
      <c r="F67" s="479"/>
    </row>
    <row r="68" spans="1:6">
      <c r="A68" s="479"/>
      <c r="B68" s="479"/>
      <c r="C68" s="479"/>
      <c r="D68" s="479"/>
      <c r="E68" s="479"/>
      <c r="F68" s="479"/>
    </row>
    <row r="69" spans="1:6">
      <c r="A69" s="479"/>
      <c r="B69" s="479"/>
      <c r="C69" s="479"/>
      <c r="D69" s="479"/>
      <c r="E69" s="479"/>
      <c r="F69" s="479"/>
    </row>
    <row r="70" spans="1:6">
      <c r="A70" s="479"/>
      <c r="B70" s="479"/>
      <c r="C70" s="479"/>
      <c r="D70" s="479"/>
      <c r="E70" s="479"/>
      <c r="F70" s="479"/>
    </row>
    <row r="71" spans="1:6">
      <c r="A71" s="479"/>
      <c r="B71" s="479"/>
      <c r="C71" s="479"/>
      <c r="D71" s="479"/>
      <c r="E71" s="479"/>
      <c r="F71" s="479"/>
    </row>
    <row r="72" spans="1:6">
      <c r="A72" s="479"/>
      <c r="B72" s="479"/>
      <c r="C72" s="479"/>
      <c r="D72" s="479"/>
      <c r="E72" s="479"/>
      <c r="F72" s="479"/>
    </row>
    <row r="73" spans="1:6">
      <c r="A73" s="479"/>
      <c r="B73" s="479"/>
      <c r="C73" s="479"/>
      <c r="D73" s="479"/>
      <c r="E73" s="479"/>
      <c r="F73" s="479"/>
    </row>
    <row r="74" spans="1:6">
      <c r="A74" s="479"/>
      <c r="B74" s="479"/>
      <c r="C74" s="479"/>
      <c r="D74" s="479"/>
      <c r="E74" s="479"/>
      <c r="F74" s="479"/>
    </row>
    <row r="75" spans="1:6">
      <c r="A75" s="479"/>
      <c r="B75" s="479"/>
      <c r="C75" s="479"/>
      <c r="D75" s="479"/>
      <c r="E75" s="479"/>
      <c r="F75" s="479"/>
    </row>
    <row r="76" spans="1:6">
      <c r="A76" s="479"/>
      <c r="B76" s="479"/>
      <c r="C76" s="479"/>
      <c r="D76" s="479"/>
      <c r="E76" s="479"/>
      <c r="F76" s="479"/>
    </row>
    <row r="77" spans="1:6">
      <c r="A77" s="479"/>
      <c r="B77" s="479"/>
      <c r="C77" s="479"/>
      <c r="D77" s="479"/>
      <c r="E77" s="479"/>
      <c r="F77" s="479"/>
    </row>
    <row r="78" spans="1:6">
      <c r="A78" s="479"/>
      <c r="B78" s="479"/>
      <c r="C78" s="479"/>
      <c r="D78" s="479"/>
      <c r="E78" s="479"/>
      <c r="F78" s="479"/>
    </row>
    <row r="79" spans="1:6">
      <c r="A79" s="479"/>
      <c r="B79" s="479"/>
      <c r="C79" s="479"/>
      <c r="D79" s="479"/>
      <c r="E79" s="479"/>
      <c r="F79" s="479"/>
    </row>
    <row r="80" spans="1:6">
      <c r="A80" s="479"/>
      <c r="B80" s="479"/>
      <c r="C80" s="479"/>
      <c r="D80" s="479"/>
      <c r="E80" s="479"/>
      <c r="F80" s="479"/>
    </row>
  </sheetData>
  <phoneticPr fontId="32" type="noConversion"/>
  <pageMargins left="0.75" right="0.75" top="1" bottom="1" header="0.5" footer="0.5"/>
  <pageSetup orientation="landscape" horizont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workbookViewId="0">
      <selection activeCell="H25" sqref="H25"/>
    </sheetView>
  </sheetViews>
  <sheetFormatPr defaultColWidth="11" defaultRowHeight="15"/>
  <cols>
    <col min="1" max="1" width="11.42578125" customWidth="1"/>
    <col min="2" max="2" width="16.140625" customWidth="1"/>
    <col min="3" max="3" width="14.7109375" customWidth="1"/>
    <col min="4" max="4" width="15.5703125" customWidth="1"/>
    <col min="5" max="6" width="11.42578125" customWidth="1"/>
    <col min="7" max="7" width="14.42578125" customWidth="1"/>
    <col min="8" max="8" width="35.5703125" customWidth="1"/>
    <col min="9" max="9" width="45.7109375" customWidth="1"/>
    <col min="10" max="10" width="33.5703125" customWidth="1"/>
    <col min="11" max="12" width="11.42578125" customWidth="1"/>
    <col min="13" max="13" width="28.5703125" customWidth="1"/>
    <col min="14" max="14" width="46.42578125" customWidth="1"/>
  </cols>
  <sheetData>
    <row r="2" spans="2:15" ht="25.5" customHeight="1"/>
    <row r="3" spans="2:15" ht="36">
      <c r="B3" s="907" t="str">
        <f>'Grant Detail'!B3:J3</f>
        <v>Dashboard:  Ghana - HIV / AIDS  (Adventist Development and Relief Agency, Ghana)</v>
      </c>
      <c r="C3" s="907"/>
      <c r="D3" s="907"/>
      <c r="E3" s="907"/>
      <c r="F3" s="907"/>
      <c r="G3" s="907"/>
      <c r="H3" s="907"/>
      <c r="I3" s="1"/>
    </row>
    <row r="6" spans="2:15" ht="18.75">
      <c r="B6" s="873" t="s">
        <v>322</v>
      </c>
      <c r="C6" s="873"/>
      <c r="D6" s="873"/>
      <c r="E6" s="873"/>
      <c r="F6" s="873"/>
      <c r="G6" s="873"/>
      <c r="H6" s="873"/>
    </row>
    <row r="8" spans="2:15" ht="18.75">
      <c r="B8" s="62" t="s">
        <v>40</v>
      </c>
      <c r="C8" s="62" t="s">
        <v>43</v>
      </c>
      <c r="D8" s="62" t="s">
        <v>44</v>
      </c>
      <c r="E8" s="62" t="s">
        <v>49</v>
      </c>
      <c r="F8" s="62" t="s">
        <v>292</v>
      </c>
      <c r="G8" s="62" t="s">
        <v>272</v>
      </c>
      <c r="H8" s="62" t="s">
        <v>299</v>
      </c>
      <c r="I8" s="63" t="s">
        <v>94</v>
      </c>
      <c r="J8" s="63" t="s">
        <v>136</v>
      </c>
      <c r="M8" s="19"/>
      <c r="N8" s="19"/>
      <c r="O8" s="19"/>
    </row>
    <row r="9" spans="2:15">
      <c r="B9" s="86" t="s">
        <v>360</v>
      </c>
      <c r="C9" s="86" t="s">
        <v>360</v>
      </c>
      <c r="D9" s="86" t="s">
        <v>360</v>
      </c>
      <c r="E9" s="86" t="s">
        <v>360</v>
      </c>
      <c r="F9" s="86" t="s">
        <v>360</v>
      </c>
      <c r="G9" s="86" t="s">
        <v>360</v>
      </c>
      <c r="H9" s="86" t="s">
        <v>360</v>
      </c>
      <c r="I9" s="391" t="s">
        <v>360</v>
      </c>
      <c r="J9" s="86" t="s">
        <v>360</v>
      </c>
      <c r="M9" s="19"/>
      <c r="N9" s="19"/>
      <c r="O9" s="19"/>
    </row>
    <row r="10" spans="2:15">
      <c r="B10" s="57" t="s">
        <v>35</v>
      </c>
      <c r="C10" s="57" t="s">
        <v>26</v>
      </c>
      <c r="D10" s="57" t="s">
        <v>24</v>
      </c>
      <c r="E10" s="57" t="s">
        <v>25</v>
      </c>
      <c r="F10" s="57" t="s">
        <v>112</v>
      </c>
      <c r="G10" s="400" t="s">
        <v>51</v>
      </c>
      <c r="H10" s="60" t="s">
        <v>56</v>
      </c>
      <c r="I10" s="27" t="s">
        <v>304</v>
      </c>
      <c r="J10" s="86" t="s">
        <v>137</v>
      </c>
      <c r="M10" s="19"/>
      <c r="N10" s="19"/>
      <c r="O10" s="19"/>
    </row>
    <row r="11" spans="2:15">
      <c r="B11" s="57" t="s">
        <v>41</v>
      </c>
      <c r="C11" s="57" t="s">
        <v>21</v>
      </c>
      <c r="D11" s="57" t="s">
        <v>27</v>
      </c>
      <c r="E11" s="57" t="s">
        <v>23</v>
      </c>
      <c r="F11" s="57" t="s">
        <v>113</v>
      </c>
      <c r="G11" s="400" t="s">
        <v>52</v>
      </c>
      <c r="H11" s="60" t="s">
        <v>57</v>
      </c>
      <c r="I11" s="27" t="s">
        <v>305</v>
      </c>
      <c r="J11" s="86" t="s">
        <v>138</v>
      </c>
      <c r="M11" s="19"/>
      <c r="N11" s="19"/>
      <c r="O11" s="19"/>
    </row>
    <row r="12" spans="2:15">
      <c r="B12" s="57" t="s">
        <v>42</v>
      </c>
      <c r="D12" s="57" t="s">
        <v>30</v>
      </c>
      <c r="E12" s="57" t="s">
        <v>31</v>
      </c>
      <c r="F12" s="57" t="s">
        <v>114</v>
      </c>
      <c r="G12" s="400" t="s">
        <v>53</v>
      </c>
      <c r="H12" s="60" t="s">
        <v>58</v>
      </c>
      <c r="I12" s="27" t="s">
        <v>306</v>
      </c>
      <c r="J12" s="86" t="s">
        <v>139</v>
      </c>
      <c r="M12" s="196"/>
      <c r="N12" s="19"/>
      <c r="O12" s="19"/>
    </row>
    <row r="13" spans="2:15">
      <c r="B13" s="57" t="s">
        <v>90</v>
      </c>
      <c r="D13" s="57" t="s">
        <v>32</v>
      </c>
      <c r="E13" s="58"/>
      <c r="F13" s="57" t="s">
        <v>115</v>
      </c>
      <c r="G13" s="400" t="s">
        <v>54</v>
      </c>
      <c r="H13" s="60" t="s">
        <v>59</v>
      </c>
      <c r="I13" s="27" t="s">
        <v>307</v>
      </c>
      <c r="J13" s="86" t="s">
        <v>140</v>
      </c>
      <c r="M13" s="196"/>
      <c r="N13" s="19"/>
      <c r="O13" s="19"/>
    </row>
    <row r="14" spans="2:15">
      <c r="B14" s="57" t="s">
        <v>91</v>
      </c>
      <c r="D14" s="57" t="s">
        <v>45</v>
      </c>
      <c r="F14" s="57" t="s">
        <v>127</v>
      </c>
      <c r="G14" s="400" t="s">
        <v>55</v>
      </c>
      <c r="H14" s="60" t="s">
        <v>60</v>
      </c>
      <c r="I14" s="27" t="s">
        <v>278</v>
      </c>
      <c r="J14" s="86" t="s">
        <v>141</v>
      </c>
      <c r="M14" s="196"/>
      <c r="N14" s="19"/>
      <c r="O14" s="19"/>
    </row>
    <row r="15" spans="2:15">
      <c r="D15" s="57" t="s">
        <v>46</v>
      </c>
      <c r="F15" s="57" t="s">
        <v>128</v>
      </c>
      <c r="H15" s="60" t="s">
        <v>61</v>
      </c>
      <c r="I15" s="27" t="s">
        <v>77</v>
      </c>
      <c r="J15" s="86" t="s">
        <v>142</v>
      </c>
      <c r="M15" s="196"/>
      <c r="N15" s="19"/>
      <c r="O15" s="19"/>
    </row>
    <row r="16" spans="2:15">
      <c r="D16" s="57" t="s">
        <v>47</v>
      </c>
      <c r="F16" s="57" t="s">
        <v>129</v>
      </c>
      <c r="H16" s="60" t="s">
        <v>62</v>
      </c>
      <c r="I16" s="27" t="s">
        <v>78</v>
      </c>
      <c r="J16" s="86" t="s">
        <v>143</v>
      </c>
      <c r="M16" s="196"/>
      <c r="N16" s="19"/>
      <c r="O16" s="19"/>
    </row>
    <row r="17" spans="2:15">
      <c r="D17" s="57" t="s">
        <v>48</v>
      </c>
      <c r="F17" s="57" t="s">
        <v>130</v>
      </c>
      <c r="H17" s="60" t="s">
        <v>63</v>
      </c>
      <c r="I17" s="27" t="s">
        <v>79</v>
      </c>
      <c r="J17" s="86" t="s">
        <v>144</v>
      </c>
      <c r="M17" s="196"/>
      <c r="N17" s="19"/>
      <c r="O17" s="19"/>
    </row>
    <row r="18" spans="2:15">
      <c r="D18" s="57" t="s">
        <v>22</v>
      </c>
      <c r="F18" s="57" t="s">
        <v>131</v>
      </c>
      <c r="H18" s="60" t="s">
        <v>64</v>
      </c>
      <c r="I18" s="27" t="s">
        <v>80</v>
      </c>
      <c r="J18" s="86" t="s">
        <v>145</v>
      </c>
      <c r="M18" s="196"/>
      <c r="N18" s="19"/>
      <c r="O18" s="19"/>
    </row>
    <row r="19" spans="2:15">
      <c r="D19" s="399" t="s">
        <v>356</v>
      </c>
      <c r="F19" s="57" t="s">
        <v>132</v>
      </c>
      <c r="H19" s="60" t="s">
        <v>65</v>
      </c>
      <c r="I19" s="27" t="s">
        <v>81</v>
      </c>
      <c r="J19" s="86" t="s">
        <v>146</v>
      </c>
      <c r="M19" s="196"/>
      <c r="N19" s="19"/>
      <c r="O19" s="19"/>
    </row>
    <row r="20" spans="2:15">
      <c r="D20" s="59"/>
      <c r="F20" s="57" t="s">
        <v>133</v>
      </c>
      <c r="H20" s="60" t="s">
        <v>269</v>
      </c>
      <c r="I20" s="27" t="s">
        <v>82</v>
      </c>
      <c r="J20" s="86" t="s">
        <v>147</v>
      </c>
      <c r="M20" s="19"/>
      <c r="N20" s="19"/>
      <c r="O20" s="19"/>
    </row>
    <row r="21" spans="2:15">
      <c r="D21" s="61"/>
      <c r="F21" s="57" t="s">
        <v>293</v>
      </c>
      <c r="H21" s="61"/>
      <c r="I21" s="27" t="s">
        <v>84</v>
      </c>
      <c r="J21" s="86" t="s">
        <v>148</v>
      </c>
      <c r="M21" s="19"/>
      <c r="N21" s="19"/>
      <c r="O21" s="19"/>
    </row>
    <row r="22" spans="2:15">
      <c r="H22" s="61"/>
      <c r="I22" s="27" t="s">
        <v>85</v>
      </c>
      <c r="J22" s="86" t="s">
        <v>149</v>
      </c>
      <c r="M22" s="19"/>
      <c r="N22" s="19"/>
      <c r="O22" s="19"/>
    </row>
    <row r="23" spans="2:15">
      <c r="I23" s="27" t="s">
        <v>83</v>
      </c>
      <c r="J23" s="86" t="s">
        <v>150</v>
      </c>
      <c r="M23" s="19"/>
      <c r="N23" s="19"/>
      <c r="O23" s="19"/>
    </row>
    <row r="24" spans="2:15">
      <c r="I24" s="27" t="s">
        <v>314</v>
      </c>
      <c r="J24" s="86" t="s">
        <v>151</v>
      </c>
      <c r="M24" s="19"/>
      <c r="N24" s="19"/>
      <c r="O24" s="19"/>
    </row>
    <row r="25" spans="2:15">
      <c r="I25" s="45"/>
      <c r="J25" s="86" t="s">
        <v>152</v>
      </c>
    </row>
    <row r="26" spans="2:15">
      <c r="I26" s="27" t="s">
        <v>317</v>
      </c>
      <c r="J26" s="86" t="s">
        <v>153</v>
      </c>
    </row>
    <row r="27" spans="2:15">
      <c r="I27" s="27" t="s">
        <v>313</v>
      </c>
      <c r="J27" s="86" t="s">
        <v>154</v>
      </c>
    </row>
    <row r="28" spans="2:15">
      <c r="I28" s="45" t="s">
        <v>421</v>
      </c>
      <c r="J28" s="86" t="s">
        <v>155</v>
      </c>
    </row>
    <row r="29" spans="2:15">
      <c r="I29" s="45" t="s">
        <v>429</v>
      </c>
      <c r="J29" s="86" t="s">
        <v>156</v>
      </c>
    </row>
    <row r="30" spans="2:15">
      <c r="I30" s="45" t="s">
        <v>430</v>
      </c>
      <c r="J30" s="86" t="s">
        <v>157</v>
      </c>
    </row>
    <row r="31" spans="2:15">
      <c r="B31" t="s">
        <v>418</v>
      </c>
      <c r="J31" s="86" t="s">
        <v>158</v>
      </c>
    </row>
    <row r="32" spans="2:15">
      <c r="B32" t="s">
        <v>419</v>
      </c>
      <c r="J32" s="86" t="s">
        <v>159</v>
      </c>
    </row>
    <row r="33" spans="10:10">
      <c r="J33" s="86" t="s">
        <v>160</v>
      </c>
    </row>
    <row r="34" spans="10:10">
      <c r="J34" s="86" t="s">
        <v>161</v>
      </c>
    </row>
    <row r="35" spans="10:10">
      <c r="J35" s="86" t="s">
        <v>162</v>
      </c>
    </row>
    <row r="36" spans="10:10">
      <c r="J36" s="86" t="s">
        <v>162</v>
      </c>
    </row>
    <row r="37" spans="10:10">
      <c r="J37" s="86" t="s">
        <v>163</v>
      </c>
    </row>
    <row r="38" spans="10:10">
      <c r="J38" s="86" t="s">
        <v>164</v>
      </c>
    </row>
    <row r="39" spans="10:10">
      <c r="J39" s="86" t="s">
        <v>165</v>
      </c>
    </row>
    <row r="40" spans="10:10">
      <c r="J40" s="86" t="s">
        <v>166</v>
      </c>
    </row>
    <row r="41" spans="10:10">
      <c r="J41" s="86" t="s">
        <v>167</v>
      </c>
    </row>
    <row r="42" spans="10:10">
      <c r="J42" s="86" t="s">
        <v>168</v>
      </c>
    </row>
    <row r="43" spans="10:10">
      <c r="J43" s="86" t="s">
        <v>169</v>
      </c>
    </row>
    <row r="44" spans="10:10">
      <c r="J44" s="86" t="s">
        <v>170</v>
      </c>
    </row>
    <row r="45" spans="10:10">
      <c r="J45" s="86" t="s">
        <v>171</v>
      </c>
    </row>
    <row r="46" spans="10:10">
      <c r="J46" s="86" t="s">
        <v>172</v>
      </c>
    </row>
    <row r="47" spans="10:10">
      <c r="J47" s="86" t="s">
        <v>173</v>
      </c>
    </row>
    <row r="48" spans="10:10">
      <c r="J48" s="86" t="s">
        <v>174</v>
      </c>
    </row>
    <row r="49" spans="10:10">
      <c r="J49" s="86" t="s">
        <v>175</v>
      </c>
    </row>
    <row r="50" spans="10:10">
      <c r="J50" s="86" t="s">
        <v>176</v>
      </c>
    </row>
    <row r="51" spans="10:10">
      <c r="J51" s="86" t="s">
        <v>177</v>
      </c>
    </row>
    <row r="52" spans="10:10">
      <c r="J52" s="86" t="s">
        <v>178</v>
      </c>
    </row>
    <row r="53" spans="10:10">
      <c r="J53" s="86" t="s">
        <v>179</v>
      </c>
    </row>
    <row r="54" spans="10:10">
      <c r="J54" s="86" t="s">
        <v>180</v>
      </c>
    </row>
    <row r="55" spans="10:10">
      <c r="J55" s="86" t="s">
        <v>181</v>
      </c>
    </row>
    <row r="56" spans="10:10">
      <c r="J56" s="86" t="s">
        <v>182</v>
      </c>
    </row>
    <row r="57" spans="10:10">
      <c r="J57" s="86" t="s">
        <v>183</v>
      </c>
    </row>
    <row r="58" spans="10:10">
      <c r="J58" s="86" t="s">
        <v>184</v>
      </c>
    </row>
    <row r="59" spans="10:10">
      <c r="J59" s="86" t="s">
        <v>185</v>
      </c>
    </row>
    <row r="60" spans="10:10">
      <c r="J60" s="86" t="s">
        <v>186</v>
      </c>
    </row>
    <row r="61" spans="10:10">
      <c r="J61" s="86" t="s">
        <v>187</v>
      </c>
    </row>
    <row r="62" spans="10:10">
      <c r="J62" s="86" t="s">
        <v>188</v>
      </c>
    </row>
    <row r="63" spans="10:10">
      <c r="J63" s="86" t="s">
        <v>189</v>
      </c>
    </row>
    <row r="64" spans="10:10">
      <c r="J64" s="86" t="s">
        <v>190</v>
      </c>
    </row>
    <row r="65" spans="10:10">
      <c r="J65" s="86" t="s">
        <v>191</v>
      </c>
    </row>
    <row r="66" spans="10:10">
      <c r="J66" s="86" t="s">
        <v>192</v>
      </c>
    </row>
    <row r="67" spans="10:10">
      <c r="J67" s="86" t="s">
        <v>193</v>
      </c>
    </row>
    <row r="68" spans="10:10">
      <c r="J68" s="86" t="s">
        <v>194</v>
      </c>
    </row>
    <row r="69" spans="10:10">
      <c r="J69" s="86" t="s">
        <v>195</v>
      </c>
    </row>
    <row r="70" spans="10:10">
      <c r="J70" s="86" t="s">
        <v>196</v>
      </c>
    </row>
    <row r="71" spans="10:10">
      <c r="J71" s="86" t="s">
        <v>197</v>
      </c>
    </row>
    <row r="72" spans="10:10">
      <c r="J72" s="86" t="s">
        <v>198</v>
      </c>
    </row>
    <row r="73" spans="10:10">
      <c r="J73" s="86" t="s">
        <v>199</v>
      </c>
    </row>
    <row r="74" spans="10:10">
      <c r="J74" s="86" t="s">
        <v>200</v>
      </c>
    </row>
    <row r="75" spans="10:10">
      <c r="J75" s="86" t="s">
        <v>201</v>
      </c>
    </row>
    <row r="76" spans="10:10">
      <c r="J76" s="86" t="s">
        <v>202</v>
      </c>
    </row>
    <row r="77" spans="10:10">
      <c r="J77" s="86" t="s">
        <v>203</v>
      </c>
    </row>
    <row r="78" spans="10:10">
      <c r="J78" s="86" t="s">
        <v>204</v>
      </c>
    </row>
    <row r="79" spans="10:10">
      <c r="J79" s="86" t="s">
        <v>205</v>
      </c>
    </row>
    <row r="80" spans="10:10">
      <c r="J80" s="86" t="s">
        <v>206</v>
      </c>
    </row>
    <row r="81" spans="10:10">
      <c r="J81" s="86" t="s">
        <v>207</v>
      </c>
    </row>
    <row r="82" spans="10:10">
      <c r="J82" s="86" t="s">
        <v>208</v>
      </c>
    </row>
    <row r="83" spans="10:10">
      <c r="J83" s="86" t="s">
        <v>209</v>
      </c>
    </row>
    <row r="84" spans="10:10">
      <c r="J84" s="86" t="s">
        <v>210</v>
      </c>
    </row>
    <row r="85" spans="10:10">
      <c r="J85" s="86" t="s">
        <v>211</v>
      </c>
    </row>
    <row r="86" spans="10:10">
      <c r="J86" s="86" t="s">
        <v>212</v>
      </c>
    </row>
    <row r="87" spans="10:10">
      <c r="J87" s="86" t="s">
        <v>213</v>
      </c>
    </row>
    <row r="88" spans="10:10">
      <c r="J88" s="86" t="s">
        <v>214</v>
      </c>
    </row>
    <row r="89" spans="10:10">
      <c r="J89" s="86" t="s">
        <v>215</v>
      </c>
    </row>
    <row r="90" spans="10:10">
      <c r="J90" s="86" t="s">
        <v>216</v>
      </c>
    </row>
    <row r="91" spans="10:10">
      <c r="J91" s="86" t="s">
        <v>217</v>
      </c>
    </row>
    <row r="92" spans="10:10">
      <c r="J92" s="86" t="s">
        <v>218</v>
      </c>
    </row>
    <row r="93" spans="10:10">
      <c r="J93" s="86" t="s">
        <v>219</v>
      </c>
    </row>
    <row r="94" spans="10:10">
      <c r="J94" s="86" t="s">
        <v>220</v>
      </c>
    </row>
    <row r="95" spans="10:10">
      <c r="J95" s="86" t="s">
        <v>221</v>
      </c>
    </row>
    <row r="96" spans="10:10">
      <c r="J96" s="86" t="s">
        <v>222</v>
      </c>
    </row>
    <row r="97" spans="10:10">
      <c r="J97" s="86" t="s">
        <v>223</v>
      </c>
    </row>
    <row r="98" spans="10:10">
      <c r="J98" s="86" t="s">
        <v>224</v>
      </c>
    </row>
    <row r="99" spans="10:10">
      <c r="J99" s="86" t="s">
        <v>225</v>
      </c>
    </row>
    <row r="100" spans="10:10">
      <c r="J100" s="86" t="s">
        <v>226</v>
      </c>
    </row>
    <row r="101" spans="10:10">
      <c r="J101" s="86" t="s">
        <v>227</v>
      </c>
    </row>
    <row r="102" spans="10:10">
      <c r="J102" s="86" t="s">
        <v>228</v>
      </c>
    </row>
    <row r="103" spans="10:10">
      <c r="J103" s="86" t="s">
        <v>229</v>
      </c>
    </row>
    <row r="104" spans="10:10">
      <c r="J104" s="86" t="s">
        <v>230</v>
      </c>
    </row>
    <row r="105" spans="10:10">
      <c r="J105" s="86" t="s">
        <v>231</v>
      </c>
    </row>
    <row r="106" spans="10:10">
      <c r="J106" s="86" t="s">
        <v>232</v>
      </c>
    </row>
    <row r="107" spans="10:10">
      <c r="J107" s="86" t="s">
        <v>233</v>
      </c>
    </row>
    <row r="108" spans="10:10">
      <c r="J108" s="86" t="s">
        <v>234</v>
      </c>
    </row>
    <row r="109" spans="10:10">
      <c r="J109" s="86" t="s">
        <v>235</v>
      </c>
    </row>
    <row r="110" spans="10:10">
      <c r="J110" s="86" t="s">
        <v>236</v>
      </c>
    </row>
    <row r="111" spans="10:10">
      <c r="J111" s="86" t="s">
        <v>87</v>
      </c>
    </row>
    <row r="112" spans="10:10">
      <c r="J112" s="86" t="s">
        <v>237</v>
      </c>
    </row>
    <row r="113" spans="10:10">
      <c r="J113" s="86" t="s">
        <v>238</v>
      </c>
    </row>
    <row r="114" spans="10:10">
      <c r="J114" s="86" t="s">
        <v>239</v>
      </c>
    </row>
    <row r="115" spans="10:10">
      <c r="J115" s="86" t="s">
        <v>240</v>
      </c>
    </row>
    <row r="116" spans="10:10">
      <c r="J116" s="86" t="s">
        <v>241</v>
      </c>
    </row>
    <row r="117" spans="10:10">
      <c r="J117" s="86" t="s">
        <v>242</v>
      </c>
    </row>
    <row r="118" spans="10:10">
      <c r="J118" s="86" t="s">
        <v>243</v>
      </c>
    </row>
    <row r="119" spans="10:10">
      <c r="J119" s="86" t="s">
        <v>244</v>
      </c>
    </row>
    <row r="120" spans="10:10">
      <c r="J120" s="86" t="s">
        <v>245</v>
      </c>
    </row>
    <row r="121" spans="10:10">
      <c r="J121" s="86" t="s">
        <v>246</v>
      </c>
    </row>
    <row r="122" spans="10:10">
      <c r="J122" s="86" t="s">
        <v>247</v>
      </c>
    </row>
    <row r="123" spans="10:10">
      <c r="J123" s="86" t="s">
        <v>248</v>
      </c>
    </row>
    <row r="124" spans="10:10">
      <c r="J124" s="86" t="s">
        <v>249</v>
      </c>
    </row>
    <row r="125" spans="10:10">
      <c r="J125" s="86" t="s">
        <v>250</v>
      </c>
    </row>
    <row r="126" spans="10:10">
      <c r="J126" s="86" t="s">
        <v>251</v>
      </c>
    </row>
    <row r="127" spans="10:10">
      <c r="J127" s="86" t="s">
        <v>252</v>
      </c>
    </row>
    <row r="128" spans="10:10">
      <c r="J128" s="86" t="s">
        <v>253</v>
      </c>
    </row>
    <row r="129" spans="10:10">
      <c r="J129" s="86" t="s">
        <v>254</v>
      </c>
    </row>
    <row r="130" spans="10:10">
      <c r="J130" s="86" t="s">
        <v>255</v>
      </c>
    </row>
    <row r="131" spans="10:10">
      <c r="J131" s="86" t="s">
        <v>256</v>
      </c>
    </row>
    <row r="132" spans="10:10">
      <c r="J132" s="86" t="s">
        <v>257</v>
      </c>
    </row>
    <row r="133" spans="10:10">
      <c r="J133" s="86" t="s">
        <v>258</v>
      </c>
    </row>
    <row r="134" spans="10:10">
      <c r="J134" s="86" t="s">
        <v>259</v>
      </c>
    </row>
    <row r="135" spans="10:10">
      <c r="J135" s="86" t="s">
        <v>260</v>
      </c>
    </row>
    <row r="136" spans="10:10">
      <c r="J136" s="86" t="s">
        <v>261</v>
      </c>
    </row>
    <row r="137" spans="10:10">
      <c r="J137" s="86" t="s">
        <v>262</v>
      </c>
    </row>
    <row r="138" spans="10:10">
      <c r="J138" s="86" t="s">
        <v>263</v>
      </c>
    </row>
    <row r="139" spans="10:10">
      <c r="J139" s="86" t="s">
        <v>264</v>
      </c>
    </row>
    <row r="140" spans="10:10">
      <c r="J140" s="86" t="s">
        <v>265</v>
      </c>
    </row>
    <row r="141" spans="10:10">
      <c r="J141" s="86" t="s">
        <v>266</v>
      </c>
    </row>
    <row r="142" spans="10:10">
      <c r="J142" s="86" t="s">
        <v>267</v>
      </c>
    </row>
    <row r="143" spans="10:10">
      <c r="J143" s="86" t="s">
        <v>268</v>
      </c>
    </row>
    <row r="144" spans="10:10">
      <c r="J144" s="389"/>
    </row>
  </sheetData>
  <mergeCells count="2">
    <mergeCell ref="B3:H3"/>
    <mergeCell ref="B6:H6"/>
  </mergeCells>
  <phoneticPr fontId="32"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2"/>
  <sheetViews>
    <sheetView showGridLines="0" zoomScale="85" zoomScaleNormal="85" workbookViewId="0">
      <pane ySplit="2" topLeftCell="A3" activePane="bottomLeft" state="frozen"/>
      <selection activeCell="E22" sqref="E22"/>
      <selection pane="bottomLeft" activeCell="M9" sqref="M9:O9"/>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4.7109375" customWidth="1"/>
    <col min="10" max="10" width="14.140625" customWidth="1"/>
    <col min="11" max="11" width="7.7109375" customWidth="1"/>
    <col min="12" max="12" width="3.28515625" customWidth="1"/>
    <col min="13" max="13" width="16.85546875" customWidth="1"/>
    <col min="14" max="14" width="2.5703125" style="36" customWidth="1"/>
    <col min="15" max="15" width="3" style="36" customWidth="1"/>
    <col min="16" max="16" width="2.5703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617" t="str">
        <f>'Grant Detail'!B3:J3</f>
        <v>Dashboard:  Ghana - HIV / AIDS  (Adventist Development and Relief Agency, Ghana)</v>
      </c>
      <c r="C2" s="617"/>
      <c r="D2" s="617"/>
      <c r="E2" s="617"/>
      <c r="F2" s="617"/>
      <c r="G2" s="617"/>
      <c r="H2" s="617"/>
      <c r="I2" s="617"/>
      <c r="J2" s="617"/>
      <c r="K2" s="617"/>
      <c r="L2" s="617"/>
      <c r="M2" s="617"/>
    </row>
    <row r="3" spans="1:15" ht="15.75" customHeight="1">
      <c r="A3" s="3"/>
      <c r="B3" s="221"/>
      <c r="C3" s="221"/>
      <c r="D3" s="221"/>
      <c r="E3" s="221"/>
      <c r="F3" s="221"/>
      <c r="G3" s="221"/>
      <c r="H3" s="221"/>
      <c r="I3" s="221"/>
      <c r="J3" s="221"/>
      <c r="K3" s="222"/>
      <c r="L3" s="222"/>
      <c r="M3" s="3"/>
    </row>
    <row r="4" spans="1:15" ht="21">
      <c r="G4" s="449" t="s">
        <v>95</v>
      </c>
    </row>
    <row r="5" spans="1:15">
      <c r="B5" s="579" t="s">
        <v>289</v>
      </c>
      <c r="C5" s="579"/>
      <c r="D5" s="579"/>
      <c r="E5" s="579"/>
      <c r="F5" s="579"/>
      <c r="G5" s="579"/>
      <c r="H5" s="579"/>
      <c r="I5" s="579"/>
      <c r="J5" s="579"/>
      <c r="K5" s="579"/>
      <c r="L5" s="579"/>
      <c r="M5" s="579"/>
      <c r="N5" s="579"/>
      <c r="O5" s="579"/>
    </row>
    <row r="7" spans="1:15">
      <c r="B7" s="618" t="s">
        <v>279</v>
      </c>
      <c r="C7" s="619"/>
      <c r="D7" s="620"/>
      <c r="E7" s="618" t="s">
        <v>280</v>
      </c>
      <c r="F7" s="619"/>
      <c r="G7" s="619"/>
      <c r="H7" s="619"/>
      <c r="I7" s="620"/>
      <c r="J7" s="618" t="s">
        <v>281</v>
      </c>
      <c r="K7" s="619"/>
      <c r="L7" s="620"/>
      <c r="M7" s="618" t="s">
        <v>341</v>
      </c>
      <c r="N7" s="619"/>
      <c r="O7" s="620"/>
    </row>
    <row r="8" spans="1:15" ht="92.25" customHeight="1">
      <c r="B8" s="561" t="str">
        <f>+'Data Entry'!B27</f>
        <v>F1: Budget and disbursements by Global Fund</v>
      </c>
      <c r="C8" s="613"/>
      <c r="D8" s="614"/>
      <c r="E8" s="624" t="s">
        <v>392</v>
      </c>
      <c r="F8" s="625"/>
      <c r="G8" s="625"/>
      <c r="H8" s="625"/>
      <c r="I8" s="626"/>
      <c r="J8" s="584" t="s">
        <v>342</v>
      </c>
      <c r="K8" s="585"/>
      <c r="L8" s="586"/>
      <c r="M8" s="584" t="s">
        <v>380</v>
      </c>
      <c r="N8" s="585"/>
      <c r="O8" s="586"/>
    </row>
    <row r="9" spans="1:15" ht="117.75" customHeight="1">
      <c r="B9" s="561" t="str">
        <f>+'Data Entry'!B36</f>
        <v>F2: Budget and actual expenditures by Grant Objective</v>
      </c>
      <c r="C9" s="613"/>
      <c r="D9" s="614"/>
      <c r="E9" s="597" t="s">
        <v>3</v>
      </c>
      <c r="F9" s="562"/>
      <c r="G9" s="562"/>
      <c r="H9" s="562"/>
      <c r="I9" s="563"/>
      <c r="J9" s="584" t="s">
        <v>344</v>
      </c>
      <c r="K9" s="585"/>
      <c r="L9" s="586"/>
      <c r="M9" s="584" t="s">
        <v>380</v>
      </c>
      <c r="N9" s="585"/>
      <c r="O9" s="586"/>
    </row>
    <row r="10" spans="1:15" ht="253.5" customHeight="1">
      <c r="B10" s="610" t="str">
        <f>+'Data Entry'!B49</f>
        <v>F3: Disbursements and expenditures</v>
      </c>
      <c r="C10" s="627"/>
      <c r="D10" s="628"/>
      <c r="E10" s="615" t="s">
        <v>2</v>
      </c>
      <c r="F10" s="611"/>
      <c r="G10" s="611"/>
      <c r="H10" s="611"/>
      <c r="I10" s="612"/>
      <c r="J10" s="546" t="s">
        <v>393</v>
      </c>
      <c r="K10" s="547"/>
      <c r="L10" s="548"/>
      <c r="M10" s="546" t="s">
        <v>343</v>
      </c>
      <c r="N10" s="547"/>
      <c r="O10" s="548"/>
    </row>
    <row r="11" spans="1:15" ht="68.25" customHeight="1">
      <c r="B11" s="446"/>
      <c r="C11" s="447"/>
      <c r="D11" s="448"/>
      <c r="E11" s="629" t="s">
        <v>1</v>
      </c>
      <c r="F11" s="630"/>
      <c r="G11" s="630"/>
      <c r="H11" s="630"/>
      <c r="I11" s="631"/>
      <c r="J11" s="425"/>
      <c r="K11" s="426"/>
      <c r="L11" s="427"/>
      <c r="M11" s="425"/>
      <c r="N11" s="426"/>
      <c r="O11" s="427"/>
    </row>
    <row r="12" spans="1:15" ht="236.25" customHeight="1">
      <c r="B12" s="610" t="str">
        <f>+'Data Entry'!B58</f>
        <v>F4: Latest PR reporting and disbursement cycle</v>
      </c>
      <c r="C12" s="611"/>
      <c r="D12" s="612"/>
      <c r="E12" s="615" t="s">
        <v>4</v>
      </c>
      <c r="F12" s="611"/>
      <c r="G12" s="611"/>
      <c r="H12" s="611"/>
      <c r="I12" s="612"/>
      <c r="J12" s="546" t="s">
        <v>394</v>
      </c>
      <c r="K12" s="547"/>
      <c r="L12" s="548"/>
      <c r="M12" s="546" t="s">
        <v>284</v>
      </c>
      <c r="N12" s="547"/>
      <c r="O12" s="548"/>
    </row>
    <row r="13" spans="1:15" s="19" customFormat="1" ht="114" customHeight="1">
      <c r="B13" s="607"/>
      <c r="C13" s="607"/>
      <c r="D13" s="607"/>
      <c r="E13" s="621" t="s">
        <v>0</v>
      </c>
      <c r="F13" s="622"/>
      <c r="G13" s="622"/>
      <c r="H13" s="622"/>
      <c r="I13" s="622"/>
      <c r="J13" s="623"/>
      <c r="K13" s="623"/>
      <c r="L13" s="623"/>
      <c r="M13" s="623"/>
      <c r="N13" s="623"/>
      <c r="O13" s="623"/>
    </row>
    <row r="14" spans="1:15" s="19" customFormat="1">
      <c r="B14" s="608"/>
      <c r="C14" s="608"/>
      <c r="D14" s="608"/>
      <c r="E14" s="609"/>
      <c r="F14" s="609"/>
      <c r="G14" s="609"/>
      <c r="H14" s="609"/>
      <c r="I14" s="609"/>
      <c r="J14" s="609"/>
      <c r="K14" s="609"/>
      <c r="L14" s="609"/>
      <c r="M14" s="609"/>
      <c r="N14" s="609"/>
      <c r="O14" s="609"/>
    </row>
    <row r="15" spans="1:15" s="19" customFormat="1">
      <c r="B15" s="608"/>
      <c r="C15" s="608"/>
      <c r="D15" s="608"/>
      <c r="E15" s="616"/>
      <c r="F15" s="616"/>
      <c r="G15" s="616"/>
      <c r="H15" s="616"/>
      <c r="I15" s="616"/>
      <c r="J15" s="609"/>
      <c r="K15" s="609"/>
      <c r="L15" s="609"/>
      <c r="M15" s="609"/>
      <c r="N15" s="609"/>
      <c r="O15" s="609"/>
    </row>
    <row r="16" spans="1:15" s="19" customFormat="1">
      <c r="B16" s="608"/>
      <c r="C16" s="608"/>
      <c r="D16" s="608"/>
      <c r="E16" s="616"/>
      <c r="F16" s="616"/>
      <c r="G16" s="616"/>
      <c r="H16" s="616"/>
      <c r="I16" s="616"/>
      <c r="J16" s="609"/>
      <c r="K16" s="609"/>
      <c r="L16" s="609"/>
      <c r="M16" s="609"/>
      <c r="N16" s="609"/>
      <c r="O16" s="609"/>
    </row>
    <row r="17" spans="2:15">
      <c r="B17" s="579" t="s">
        <v>290</v>
      </c>
      <c r="C17" s="579"/>
      <c r="D17" s="579"/>
      <c r="E17" s="579"/>
      <c r="F17" s="579"/>
      <c r="G17" s="579"/>
      <c r="H17" s="579"/>
      <c r="I17" s="579"/>
      <c r="J17" s="579"/>
      <c r="K17" s="579"/>
      <c r="L17" s="579"/>
      <c r="M17" s="579"/>
      <c r="N17" s="579"/>
      <c r="O17" s="579"/>
    </row>
    <row r="18" spans="2:15">
      <c r="B18" s="423"/>
      <c r="C18" s="423"/>
      <c r="D18" s="423"/>
      <c r="E18" s="423"/>
      <c r="F18" s="423"/>
      <c r="G18" s="423"/>
      <c r="H18" s="423"/>
      <c r="I18" s="423"/>
      <c r="J18" s="423"/>
      <c r="K18" s="423"/>
      <c r="L18" s="423"/>
      <c r="M18" s="423"/>
      <c r="N18" s="424"/>
      <c r="O18" s="424"/>
    </row>
    <row r="19" spans="2:15">
      <c r="B19" s="594" t="s">
        <v>5</v>
      </c>
      <c r="C19" s="595"/>
      <c r="D19" s="596"/>
      <c r="E19" s="594" t="s">
        <v>280</v>
      </c>
      <c r="F19" s="595"/>
      <c r="G19" s="595"/>
      <c r="H19" s="595"/>
      <c r="I19" s="596"/>
      <c r="J19" s="594" t="s">
        <v>281</v>
      </c>
      <c r="K19" s="595"/>
      <c r="L19" s="596"/>
      <c r="M19" s="594" t="s">
        <v>282</v>
      </c>
      <c r="N19" s="595"/>
      <c r="O19" s="596"/>
    </row>
    <row r="20" spans="2:15" ht="114" customHeight="1">
      <c r="B20" s="561" t="str">
        <f>+'Data Entry'!B69</f>
        <v>M1: Status of Conditions Precedent (CPs) and Time Bound Actions (TBAs)</v>
      </c>
      <c r="C20" s="562"/>
      <c r="D20" s="563"/>
      <c r="E20" s="597" t="s">
        <v>395</v>
      </c>
      <c r="F20" s="562"/>
      <c r="G20" s="562"/>
      <c r="H20" s="562"/>
      <c r="I20" s="563"/>
      <c r="J20" s="584" t="s">
        <v>345</v>
      </c>
      <c r="K20" s="585"/>
      <c r="L20" s="586"/>
      <c r="M20" s="584" t="s">
        <v>346</v>
      </c>
      <c r="N20" s="585"/>
      <c r="O20" s="586"/>
    </row>
    <row r="21" spans="2:15" ht="102.75" customHeight="1">
      <c r="B21" s="561" t="str">
        <f>+'Data Entry'!B76</f>
        <v>M2: Status of key PR management positions</v>
      </c>
      <c r="C21" s="562"/>
      <c r="D21" s="563"/>
      <c r="E21" s="597" t="s">
        <v>396</v>
      </c>
      <c r="F21" s="562"/>
      <c r="G21" s="562"/>
      <c r="H21" s="562"/>
      <c r="I21" s="563"/>
      <c r="J21" s="584" t="s">
        <v>286</v>
      </c>
      <c r="K21" s="585"/>
      <c r="L21" s="586"/>
      <c r="M21" s="584" t="s">
        <v>285</v>
      </c>
      <c r="N21" s="585"/>
      <c r="O21" s="586"/>
    </row>
    <row r="22" spans="2:15" ht="192.75" customHeight="1">
      <c r="B22" s="561" t="str">
        <f>+'Data Entry'!B81</f>
        <v xml:space="preserve">M3: Contractual arrangements (SRs) </v>
      </c>
      <c r="C22" s="562"/>
      <c r="D22" s="563"/>
      <c r="E22" s="584" t="s">
        <v>397</v>
      </c>
      <c r="F22" s="562"/>
      <c r="G22" s="562"/>
      <c r="H22" s="562"/>
      <c r="I22" s="563"/>
      <c r="J22" s="584" t="s">
        <v>347</v>
      </c>
      <c r="K22" s="585"/>
      <c r="L22" s="586"/>
      <c r="M22" s="584" t="s">
        <v>348</v>
      </c>
      <c r="N22" s="585"/>
      <c r="O22" s="586"/>
    </row>
    <row r="23" spans="2:15" ht="78" customHeight="1">
      <c r="B23" s="561" t="str">
        <f>+'Data Entry'!B86</f>
        <v>M4: Number of complete reports received on time, this reporting period</v>
      </c>
      <c r="C23" s="562"/>
      <c r="D23" s="563"/>
      <c r="E23" s="584" t="s">
        <v>390</v>
      </c>
      <c r="F23" s="585"/>
      <c r="G23" s="585"/>
      <c r="H23" s="585"/>
      <c r="I23" s="586"/>
      <c r="J23" s="584" t="s">
        <v>398</v>
      </c>
      <c r="K23" s="585"/>
      <c r="L23" s="586"/>
      <c r="M23" s="584" t="s">
        <v>287</v>
      </c>
      <c r="N23" s="585"/>
      <c r="O23" s="586"/>
    </row>
    <row r="24" spans="2:15" ht="214.5" customHeight="1">
      <c r="B24" s="610" t="str">
        <f>+'Data Entry'!B92</f>
        <v>M5: Budget and Procurement of health products, health equipment, medicines and pharmaceuticals</v>
      </c>
      <c r="C24" s="611"/>
      <c r="D24" s="612"/>
      <c r="E24" s="598" t="s">
        <v>399</v>
      </c>
      <c r="F24" s="599"/>
      <c r="G24" s="599"/>
      <c r="H24" s="599"/>
      <c r="I24" s="600"/>
      <c r="J24" s="546" t="s">
        <v>283</v>
      </c>
      <c r="K24" s="547"/>
      <c r="L24" s="548"/>
      <c r="M24" s="546" t="s">
        <v>288</v>
      </c>
      <c r="N24" s="547"/>
      <c r="O24" s="548"/>
    </row>
    <row r="25" spans="2:15" ht="91.5" customHeight="1">
      <c r="B25" s="601"/>
      <c r="C25" s="602"/>
      <c r="D25" s="603"/>
      <c r="E25" s="601" t="s">
        <v>400</v>
      </c>
      <c r="F25" s="602"/>
      <c r="G25" s="602"/>
      <c r="H25" s="602"/>
      <c r="I25" s="603"/>
      <c r="J25" s="549"/>
      <c r="K25" s="550"/>
      <c r="L25" s="551"/>
      <c r="M25" s="549"/>
      <c r="N25" s="550"/>
      <c r="O25" s="551"/>
    </row>
    <row r="26" spans="2:15" ht="409.6" customHeight="1">
      <c r="B26" s="561" t="str">
        <f>+'Data Entry'!B105</f>
        <v>M6: Difference between current and safety stock</v>
      </c>
      <c r="C26" s="562"/>
      <c r="D26" s="563"/>
      <c r="E26" s="604" t="s">
        <v>401</v>
      </c>
      <c r="F26" s="605"/>
      <c r="G26" s="605"/>
      <c r="H26" s="605"/>
      <c r="I26" s="606"/>
      <c r="J26" s="558" t="s">
        <v>349</v>
      </c>
      <c r="K26" s="559"/>
      <c r="L26" s="560"/>
      <c r="M26" s="558" t="s">
        <v>354</v>
      </c>
      <c r="N26" s="587"/>
      <c r="O26" s="588"/>
    </row>
    <row r="27" spans="2:15">
      <c r="B27" s="428"/>
      <c r="C27" s="428"/>
      <c r="D27" s="428"/>
      <c r="E27" s="428"/>
      <c r="F27" s="428"/>
      <c r="G27" s="428"/>
      <c r="H27" s="428"/>
      <c r="I27" s="428"/>
      <c r="J27" s="428"/>
      <c r="K27" s="428"/>
      <c r="L27" s="428"/>
      <c r="M27" s="428"/>
      <c r="N27" s="429"/>
      <c r="O27" s="429"/>
    </row>
    <row r="28" spans="2:15">
      <c r="B28" s="428"/>
      <c r="C28" s="428"/>
      <c r="D28" s="428"/>
      <c r="E28" s="428"/>
      <c r="F28" s="428"/>
      <c r="G28" s="428"/>
      <c r="H28" s="428"/>
      <c r="I28" s="428"/>
      <c r="J28" s="428"/>
      <c r="K28" s="428"/>
      <c r="L28" s="428"/>
      <c r="M28" s="428"/>
      <c r="N28" s="429"/>
      <c r="O28" s="429"/>
    </row>
    <row r="29" spans="2:15">
      <c r="B29" s="428"/>
      <c r="C29" s="428"/>
      <c r="D29" s="428"/>
      <c r="E29" s="428"/>
      <c r="F29" s="428"/>
      <c r="G29" s="428"/>
      <c r="H29" s="428"/>
      <c r="I29" s="428"/>
      <c r="J29" s="428"/>
      <c r="K29" s="428"/>
      <c r="L29" s="428"/>
      <c r="M29" s="428"/>
      <c r="N29" s="429"/>
      <c r="O29" s="429"/>
    </row>
    <row r="30" spans="2:15">
      <c r="B30" s="430"/>
      <c r="C30" s="428"/>
      <c r="D30" s="428"/>
      <c r="E30" s="428"/>
      <c r="F30" s="428"/>
      <c r="G30" s="428"/>
      <c r="H30" s="428"/>
      <c r="I30" s="428"/>
      <c r="J30" s="428"/>
      <c r="K30" s="428"/>
      <c r="L30" s="428"/>
      <c r="M30" s="428"/>
      <c r="N30" s="429"/>
      <c r="O30" s="429"/>
    </row>
    <row r="31" spans="2:15">
      <c r="B31" s="579" t="s">
        <v>302</v>
      </c>
      <c r="C31" s="579"/>
      <c r="D31" s="579"/>
      <c r="E31" s="579"/>
      <c r="F31" s="579"/>
      <c r="G31" s="579"/>
      <c r="H31" s="579"/>
      <c r="I31" s="579"/>
      <c r="J31" s="579"/>
      <c r="K31" s="579"/>
      <c r="L31" s="579"/>
      <c r="M31" s="579"/>
      <c r="N31" s="579"/>
      <c r="O31" s="579"/>
    </row>
    <row r="32" spans="2:15">
      <c r="B32" s="428"/>
      <c r="C32" s="428"/>
      <c r="D32" s="428"/>
      <c r="E32" s="428"/>
      <c r="F32" s="428"/>
      <c r="G32" s="428"/>
      <c r="H32" s="428"/>
      <c r="I32" s="428"/>
      <c r="J32" s="428"/>
      <c r="K32" s="428"/>
      <c r="L32" s="428"/>
      <c r="M32" s="428"/>
      <c r="N32" s="429"/>
      <c r="O32" s="429"/>
    </row>
    <row r="33" spans="1:15" ht="28.5" customHeight="1">
      <c r="A33" s="242"/>
      <c r="B33" s="580" t="s">
        <v>339</v>
      </c>
      <c r="C33" s="581"/>
      <c r="D33" s="582"/>
      <c r="E33" s="583" t="s">
        <v>446</v>
      </c>
      <c r="F33" s="581"/>
      <c r="G33" s="581"/>
      <c r="H33" s="581"/>
      <c r="I33" s="582"/>
      <c r="J33" s="583" t="s">
        <v>281</v>
      </c>
      <c r="K33" s="581"/>
      <c r="L33" s="582"/>
      <c r="M33" s="583" t="s">
        <v>282</v>
      </c>
      <c r="N33" s="581"/>
      <c r="O33" s="582"/>
    </row>
    <row r="34" spans="1:15" ht="47.25" customHeight="1">
      <c r="A34" s="243"/>
      <c r="B34" s="552" t="s">
        <v>435</v>
      </c>
      <c r="C34" s="553"/>
      <c r="D34" s="554"/>
      <c r="E34" s="573" t="s">
        <v>452</v>
      </c>
      <c r="F34" s="574"/>
      <c r="G34" s="574"/>
      <c r="H34" s="574"/>
      <c r="I34" s="575"/>
      <c r="J34" s="555" t="s">
        <v>453</v>
      </c>
      <c r="K34" s="556"/>
      <c r="L34" s="557"/>
      <c r="M34" s="555" t="s">
        <v>451</v>
      </c>
      <c r="N34" s="556"/>
      <c r="O34" s="557"/>
    </row>
    <row r="35" spans="1:15" ht="59.25" customHeight="1">
      <c r="A35" s="243"/>
      <c r="B35" s="552" t="s">
        <v>436</v>
      </c>
      <c r="C35" s="553"/>
      <c r="D35" s="554"/>
      <c r="E35" s="573" t="s">
        <v>450</v>
      </c>
      <c r="F35" s="574"/>
      <c r="G35" s="574"/>
      <c r="H35" s="574"/>
      <c r="I35" s="575"/>
      <c r="J35" s="555" t="s">
        <v>454</v>
      </c>
      <c r="K35" s="556"/>
      <c r="L35" s="557"/>
      <c r="M35" s="555" t="s">
        <v>468</v>
      </c>
      <c r="N35" s="556"/>
      <c r="O35" s="557"/>
    </row>
    <row r="36" spans="1:15" ht="57.75" customHeight="1">
      <c r="A36" s="243"/>
      <c r="B36" s="552" t="s">
        <v>437</v>
      </c>
      <c r="C36" s="553"/>
      <c r="D36" s="554"/>
      <c r="E36" s="555" t="s">
        <v>447</v>
      </c>
      <c r="F36" s="556"/>
      <c r="G36" s="556"/>
      <c r="H36" s="556"/>
      <c r="I36" s="557"/>
      <c r="J36" s="555" t="s">
        <v>469</v>
      </c>
      <c r="K36" s="556"/>
      <c r="L36" s="557"/>
      <c r="M36" s="555" t="s">
        <v>470</v>
      </c>
      <c r="N36" s="556"/>
      <c r="O36" s="557"/>
    </row>
    <row r="37" spans="1:15" ht="9.75" customHeight="1">
      <c r="A37" s="243"/>
      <c r="B37" s="543"/>
      <c r="C37" s="544"/>
      <c r="D37" s="545"/>
      <c r="E37" s="434"/>
      <c r="F37" s="435"/>
      <c r="G37" s="435"/>
      <c r="H37" s="435"/>
      <c r="I37" s="436"/>
      <c r="J37" s="437"/>
      <c r="K37" s="438"/>
      <c r="L37" s="439"/>
      <c r="M37" s="437"/>
      <c r="N37" s="438"/>
      <c r="O37" s="439"/>
    </row>
    <row r="38" spans="1:15" ht="63.75" customHeight="1">
      <c r="A38" s="243"/>
      <c r="B38" s="552" t="s">
        <v>438</v>
      </c>
      <c r="C38" s="553"/>
      <c r="D38" s="554"/>
      <c r="E38" s="555" t="s">
        <v>448</v>
      </c>
      <c r="F38" s="592"/>
      <c r="G38" s="592"/>
      <c r="H38" s="592"/>
      <c r="I38" s="593"/>
      <c r="J38" s="555" t="s">
        <v>455</v>
      </c>
      <c r="K38" s="556"/>
      <c r="L38" s="557"/>
      <c r="M38" s="555" t="s">
        <v>468</v>
      </c>
      <c r="N38" s="556"/>
      <c r="O38" s="557"/>
    </row>
    <row r="39" spans="1:15" ht="69" customHeight="1">
      <c r="A39" s="243"/>
      <c r="B39" s="552" t="s">
        <v>439</v>
      </c>
      <c r="C39" s="553"/>
      <c r="D39" s="554"/>
      <c r="E39" s="573" t="s">
        <v>456</v>
      </c>
      <c r="F39" s="574"/>
      <c r="G39" s="574"/>
      <c r="H39" s="574"/>
      <c r="I39" s="575"/>
      <c r="J39" s="555" t="s">
        <v>457</v>
      </c>
      <c r="K39" s="556"/>
      <c r="L39" s="557"/>
      <c r="M39" s="555" t="s">
        <v>458</v>
      </c>
      <c r="N39" s="556"/>
      <c r="O39" s="557"/>
    </row>
    <row r="40" spans="1:15" ht="64.5" customHeight="1">
      <c r="A40" s="243"/>
      <c r="B40" s="552" t="s">
        <v>422</v>
      </c>
      <c r="C40" s="553"/>
      <c r="D40" s="554"/>
      <c r="E40" s="555" t="s">
        <v>464</v>
      </c>
      <c r="F40" s="556"/>
      <c r="G40" s="556"/>
      <c r="H40" s="556"/>
      <c r="I40" s="557"/>
      <c r="J40" s="555" t="s">
        <v>459</v>
      </c>
      <c r="K40" s="556"/>
      <c r="L40" s="557"/>
      <c r="M40" s="555" t="s">
        <v>458</v>
      </c>
      <c r="N40" s="556"/>
      <c r="O40" s="557"/>
    </row>
    <row r="41" spans="1:15" ht="90" customHeight="1">
      <c r="A41" s="243"/>
      <c r="B41" s="570" t="s">
        <v>440</v>
      </c>
      <c r="C41" s="571"/>
      <c r="D41" s="572"/>
      <c r="E41" s="589" t="s">
        <v>449</v>
      </c>
      <c r="F41" s="590"/>
      <c r="G41" s="590"/>
      <c r="H41" s="590"/>
      <c r="I41" s="591"/>
      <c r="J41" s="555" t="s">
        <v>460</v>
      </c>
      <c r="K41" s="556"/>
      <c r="L41" s="557"/>
      <c r="M41" s="555" t="s">
        <v>461</v>
      </c>
      <c r="N41" s="556"/>
      <c r="O41" s="557"/>
    </row>
    <row r="42" spans="1:15" ht="111.75" customHeight="1">
      <c r="A42" s="243"/>
      <c r="B42" s="570" t="s">
        <v>441</v>
      </c>
      <c r="C42" s="571"/>
      <c r="D42" s="572"/>
      <c r="E42" s="573" t="s">
        <v>463</v>
      </c>
      <c r="F42" s="574"/>
      <c r="G42" s="574"/>
      <c r="H42" s="574"/>
      <c r="I42" s="575"/>
      <c r="J42" s="555" t="s">
        <v>462</v>
      </c>
      <c r="K42" s="556"/>
      <c r="L42" s="557"/>
      <c r="M42" s="555" t="s">
        <v>461</v>
      </c>
      <c r="N42" s="556"/>
      <c r="O42" s="557"/>
    </row>
    <row r="43" spans="1:15" ht="49.5" customHeight="1">
      <c r="B43" s="570"/>
      <c r="C43" s="571"/>
      <c r="D43" s="572"/>
      <c r="E43" s="573"/>
      <c r="F43" s="574"/>
      <c r="G43" s="574"/>
      <c r="H43" s="574"/>
      <c r="I43" s="575"/>
      <c r="J43" s="555"/>
      <c r="K43" s="556"/>
      <c r="L43" s="557"/>
      <c r="M43" s="431"/>
      <c r="N43" s="432"/>
      <c r="O43" s="433"/>
    </row>
    <row r="44" spans="1:15" ht="49.5" customHeight="1">
      <c r="B44" s="515"/>
      <c r="C44" s="516"/>
      <c r="D44" s="517"/>
      <c r="E44" s="512"/>
      <c r="F44" s="513"/>
      <c r="G44" s="513"/>
      <c r="H44" s="513"/>
      <c r="I44" s="514"/>
      <c r="J44" s="431"/>
      <c r="K44" s="432"/>
      <c r="L44" s="433"/>
      <c r="M44" s="431"/>
      <c r="N44" s="432"/>
      <c r="O44" s="433"/>
    </row>
    <row r="45" spans="1:15" ht="42" customHeight="1">
      <c r="B45" s="552"/>
      <c r="C45" s="553"/>
      <c r="D45" s="554"/>
      <c r="E45" s="573"/>
      <c r="F45" s="574"/>
      <c r="G45" s="574"/>
      <c r="H45" s="574"/>
      <c r="I45" s="575"/>
      <c r="J45" s="431"/>
      <c r="K45" s="432"/>
      <c r="L45" s="433"/>
      <c r="M45" s="431"/>
      <c r="N45" s="432"/>
      <c r="O45" s="433"/>
    </row>
    <row r="46" spans="1:15" ht="19.5" customHeight="1">
      <c r="B46" s="567" t="s">
        <v>303</v>
      </c>
      <c r="C46" s="568"/>
      <c r="D46" s="569"/>
      <c r="E46" s="567" t="s">
        <v>280</v>
      </c>
      <c r="F46" s="568"/>
      <c r="G46" s="568"/>
      <c r="H46" s="568"/>
      <c r="I46" s="569"/>
      <c r="J46" s="567" t="s">
        <v>281</v>
      </c>
      <c r="K46" s="568"/>
      <c r="L46" s="569"/>
      <c r="M46" s="567" t="s">
        <v>282</v>
      </c>
      <c r="N46" s="568"/>
      <c r="O46" s="569"/>
    </row>
    <row r="47" spans="1:15" ht="33.75" customHeight="1">
      <c r="B47" s="440"/>
      <c r="C47" s="441"/>
      <c r="D47" s="441"/>
      <c r="E47" s="442"/>
      <c r="F47" s="443"/>
      <c r="G47" s="443"/>
      <c r="H47" s="443"/>
      <c r="I47" s="443"/>
      <c r="J47" s="442"/>
      <c r="K47" s="442"/>
      <c r="L47" s="444"/>
      <c r="M47" s="445"/>
      <c r="N47" s="442"/>
      <c r="O47" s="444"/>
    </row>
    <row r="48" spans="1:15" ht="22.5" customHeight="1">
      <c r="B48" s="564" t="s">
        <v>434</v>
      </c>
      <c r="C48" s="565"/>
      <c r="D48" s="565"/>
      <c r="E48" s="565"/>
      <c r="F48" s="565"/>
      <c r="G48" s="565"/>
      <c r="H48" s="565"/>
      <c r="I48" s="565"/>
      <c r="J48" s="565"/>
      <c r="K48" s="565"/>
      <c r="L48" s="566"/>
      <c r="M48" s="576" t="s">
        <v>291</v>
      </c>
      <c r="N48" s="577"/>
      <c r="O48" s="578"/>
    </row>
    <row r="49" spans="4:4">
      <c r="D49" s="223"/>
    </row>
    <row r="51" spans="4:4">
      <c r="D51" s="223"/>
    </row>
    <row r="52" spans="4:4">
      <c r="D52" s="223"/>
    </row>
  </sheetData>
  <mergeCells count="118">
    <mergeCell ref="B2:M2"/>
    <mergeCell ref="B5:O5"/>
    <mergeCell ref="M8:O8"/>
    <mergeCell ref="J8:L8"/>
    <mergeCell ref="E7:I7"/>
    <mergeCell ref="E15:I15"/>
    <mergeCell ref="E14:I14"/>
    <mergeCell ref="E13:I13"/>
    <mergeCell ref="M14:O14"/>
    <mergeCell ref="J13:L13"/>
    <mergeCell ref="M13:O13"/>
    <mergeCell ref="M15:O15"/>
    <mergeCell ref="J15:L15"/>
    <mergeCell ref="J7:L7"/>
    <mergeCell ref="M7:O7"/>
    <mergeCell ref="B8:D8"/>
    <mergeCell ref="B7:D7"/>
    <mergeCell ref="E8:I8"/>
    <mergeCell ref="J9:L9"/>
    <mergeCell ref="B10:D10"/>
    <mergeCell ref="E12:I12"/>
    <mergeCell ref="J12:L12"/>
    <mergeCell ref="M12:O12"/>
    <mergeCell ref="E11:I11"/>
    <mergeCell ref="B23:D23"/>
    <mergeCell ref="B21:D21"/>
    <mergeCell ref="B20:D20"/>
    <mergeCell ref="B24:D25"/>
    <mergeCell ref="B22:D22"/>
    <mergeCell ref="B17:O17"/>
    <mergeCell ref="J16:L16"/>
    <mergeCell ref="M16:O16"/>
    <mergeCell ref="B15:D15"/>
    <mergeCell ref="E16:I16"/>
    <mergeCell ref="B13:D13"/>
    <mergeCell ref="B19:D19"/>
    <mergeCell ref="B16:D16"/>
    <mergeCell ref="M9:O9"/>
    <mergeCell ref="B14:D14"/>
    <mergeCell ref="J14:L14"/>
    <mergeCell ref="B12:D12"/>
    <mergeCell ref="B9:D9"/>
    <mergeCell ref="E9:I9"/>
    <mergeCell ref="E10:I10"/>
    <mergeCell ref="J10:L10"/>
    <mergeCell ref="M10:O10"/>
    <mergeCell ref="M42:O42"/>
    <mergeCell ref="J43:L43"/>
    <mergeCell ref="E42:I42"/>
    <mergeCell ref="E41:I41"/>
    <mergeCell ref="M39:O39"/>
    <mergeCell ref="E38:I38"/>
    <mergeCell ref="M20:O20"/>
    <mergeCell ref="J23:L23"/>
    <mergeCell ref="M19:O19"/>
    <mergeCell ref="E20:I20"/>
    <mergeCell ref="E21:I21"/>
    <mergeCell ref="E19:I19"/>
    <mergeCell ref="J19:L19"/>
    <mergeCell ref="E24:I24"/>
    <mergeCell ref="J24:L25"/>
    <mergeCell ref="E25:I25"/>
    <mergeCell ref="E26:I26"/>
    <mergeCell ref="E34:I34"/>
    <mergeCell ref="M38:O38"/>
    <mergeCell ref="E35:I35"/>
    <mergeCell ref="M48:O48"/>
    <mergeCell ref="B31:O31"/>
    <mergeCell ref="B33:D33"/>
    <mergeCell ref="E33:I33"/>
    <mergeCell ref="J33:L33"/>
    <mergeCell ref="M46:O46"/>
    <mergeCell ref="B35:D35"/>
    <mergeCell ref="J20:L20"/>
    <mergeCell ref="M41:O41"/>
    <mergeCell ref="M21:O21"/>
    <mergeCell ref="J22:L22"/>
    <mergeCell ref="J35:L35"/>
    <mergeCell ref="J36:L36"/>
    <mergeCell ref="M33:O33"/>
    <mergeCell ref="J21:L21"/>
    <mergeCell ref="M40:O40"/>
    <mergeCell ref="M35:O35"/>
    <mergeCell ref="E40:I40"/>
    <mergeCell ref="M36:O36"/>
    <mergeCell ref="M23:O23"/>
    <mergeCell ref="M22:O22"/>
    <mergeCell ref="M26:O26"/>
    <mergeCell ref="E23:I23"/>
    <mergeCell ref="E22:I22"/>
    <mergeCell ref="B48:L48"/>
    <mergeCell ref="J46:L46"/>
    <mergeCell ref="B43:D43"/>
    <mergeCell ref="E45:I45"/>
    <mergeCell ref="J38:L38"/>
    <mergeCell ref="B45:D45"/>
    <mergeCell ref="J42:L42"/>
    <mergeCell ref="B41:D41"/>
    <mergeCell ref="J41:L41"/>
    <mergeCell ref="B38:D38"/>
    <mergeCell ref="B46:D46"/>
    <mergeCell ref="J39:L39"/>
    <mergeCell ref="J40:L40"/>
    <mergeCell ref="E46:I46"/>
    <mergeCell ref="E43:I43"/>
    <mergeCell ref="B42:D42"/>
    <mergeCell ref="B39:D39"/>
    <mergeCell ref="E39:I39"/>
    <mergeCell ref="B40:D40"/>
    <mergeCell ref="B37:D37"/>
    <mergeCell ref="M24:O25"/>
    <mergeCell ref="B36:D36"/>
    <mergeCell ref="E36:I36"/>
    <mergeCell ref="J34:L34"/>
    <mergeCell ref="B34:D34"/>
    <mergeCell ref="M34:O34"/>
    <mergeCell ref="J26:L26"/>
    <mergeCell ref="B26:D26"/>
  </mergeCells>
  <phoneticPr fontId="32" type="noConversion"/>
  <pageMargins left="0.70866141732283472" right="0.62" top="0.74803149606299213" bottom="0.74803149606299213" header="0.31496062992125984" footer="0.31496062992125984"/>
  <pageSetup paperSize="9" orientation="landscape" r:id="rId1"/>
  <headerFooter alignWithMargins="0">
    <oddFooter>&amp;L&amp;F&amp;C&amp;A&amp;RV1.0          &amp;D</oddFooter>
  </headerFooter>
  <rowBreaks count="2" manualBreakCount="2">
    <brk id="16" max="16383" man="1"/>
    <brk id="2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A45" zoomScale="110" zoomScaleNormal="110" workbookViewId="0">
      <selection activeCell="H135" sqref="H135"/>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5703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5703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54" t="s">
        <v>402</v>
      </c>
      <c r="F1" s="474">
        <v>42415</v>
      </c>
      <c r="G1" s="3"/>
      <c r="H1" s="3"/>
      <c r="I1" s="3"/>
      <c r="J1" s="3"/>
      <c r="K1" s="3"/>
      <c r="L1" s="3"/>
      <c r="M1" s="3"/>
    </row>
    <row r="2" spans="1:13" ht="15.75" customHeight="1">
      <c r="A2" s="3"/>
      <c r="B2" s="639" t="s">
        <v>361</v>
      </c>
      <c r="C2" s="639"/>
      <c r="D2" s="639"/>
      <c r="E2" s="639"/>
      <c r="F2" s="639"/>
      <c r="G2" s="639"/>
      <c r="H2" s="639"/>
      <c r="I2" s="639"/>
      <c r="J2" s="639"/>
      <c r="K2" s="267"/>
      <c r="L2" s="267"/>
      <c r="M2" s="267"/>
    </row>
    <row r="3" spans="1:13" ht="4.5" customHeight="1">
      <c r="A3" s="3"/>
      <c r="B3" s="3"/>
      <c r="C3" s="3"/>
      <c r="D3" s="3"/>
      <c r="E3" s="3"/>
      <c r="F3" s="3"/>
      <c r="G3" s="3"/>
      <c r="H3" s="3"/>
      <c r="I3" s="3"/>
      <c r="J3" s="3"/>
      <c r="K3" s="3"/>
      <c r="L3" s="3"/>
      <c r="M3" s="3"/>
    </row>
    <row r="4" spans="1:13">
      <c r="A4" s="3"/>
      <c r="B4" s="265" t="s">
        <v>33</v>
      </c>
      <c r="C4" s="671" t="s">
        <v>184</v>
      </c>
      <c r="D4" s="672"/>
      <c r="E4" s="635" t="s">
        <v>19</v>
      </c>
      <c r="F4" s="635"/>
      <c r="G4" s="671" t="s">
        <v>486</v>
      </c>
      <c r="H4" s="673"/>
      <c r="I4" s="673"/>
      <c r="J4" s="672"/>
      <c r="K4" s="3"/>
      <c r="L4" s="3"/>
      <c r="M4" s="3"/>
    </row>
    <row r="5" spans="1:13" ht="3" customHeight="1">
      <c r="A5" s="3"/>
      <c r="B5" s="265"/>
      <c r="C5" s="3"/>
      <c r="D5" s="3"/>
      <c r="E5" s="268"/>
      <c r="F5" s="268"/>
      <c r="G5" s="3"/>
      <c r="H5" s="3"/>
      <c r="I5" s="3"/>
      <c r="J5" s="3"/>
      <c r="K5" s="3"/>
      <c r="L5" s="3"/>
      <c r="M5" s="3"/>
    </row>
    <row r="6" spans="1:13">
      <c r="A6" s="3"/>
      <c r="B6" s="265" t="s">
        <v>123</v>
      </c>
      <c r="C6" s="671"/>
      <c r="D6" s="672"/>
      <c r="E6" s="635" t="s">
        <v>34</v>
      </c>
      <c r="F6" s="635"/>
      <c r="G6" s="461" t="s">
        <v>35</v>
      </c>
      <c r="H6" s="521" t="s">
        <v>478</v>
      </c>
      <c r="I6" s="674" t="s">
        <v>488</v>
      </c>
      <c r="J6" s="675"/>
      <c r="K6" s="3"/>
      <c r="L6" s="3"/>
      <c r="M6" s="3"/>
    </row>
    <row r="7" spans="1:13" ht="3" customHeight="1">
      <c r="A7" s="3"/>
      <c r="B7" s="265"/>
      <c r="C7" s="3"/>
      <c r="D7" s="3"/>
      <c r="E7" s="268"/>
      <c r="F7" s="268"/>
      <c r="G7" s="462"/>
      <c r="H7" s="265"/>
      <c r="I7" s="3"/>
      <c r="J7" s="3"/>
      <c r="K7" s="3"/>
      <c r="L7" s="3"/>
      <c r="M7" s="3"/>
    </row>
    <row r="8" spans="1:13">
      <c r="A8" s="3"/>
      <c r="B8" s="265" t="s">
        <v>275</v>
      </c>
      <c r="C8" s="671" t="s">
        <v>471</v>
      </c>
      <c r="D8" s="672"/>
      <c r="E8" s="269"/>
      <c r="F8" s="264" t="s">
        <v>325</v>
      </c>
      <c r="G8" s="463" t="s">
        <v>360</v>
      </c>
      <c r="H8" s="264" t="s">
        <v>324</v>
      </c>
      <c r="I8" s="640" t="s">
        <v>360</v>
      </c>
      <c r="J8" s="642"/>
      <c r="K8" s="3"/>
      <c r="L8" s="3"/>
      <c r="M8" s="3"/>
    </row>
    <row r="9" spans="1:13" ht="3" customHeight="1">
      <c r="A9" s="3"/>
      <c r="B9" s="268"/>
      <c r="C9" s="3"/>
      <c r="D9" s="3"/>
      <c r="E9" s="268"/>
      <c r="F9" s="268"/>
      <c r="G9" s="3"/>
      <c r="H9" s="3"/>
      <c r="I9" s="3"/>
      <c r="J9" s="3"/>
      <c r="K9" s="3"/>
      <c r="L9" s="3"/>
      <c r="M9" s="3"/>
    </row>
    <row r="10" spans="1:13">
      <c r="A10" s="3"/>
      <c r="B10" s="265" t="s">
        <v>386</v>
      </c>
      <c r="C10" s="636">
        <v>42186</v>
      </c>
      <c r="D10" s="637"/>
      <c r="E10" s="634" t="s">
        <v>38</v>
      </c>
      <c r="F10" s="633"/>
      <c r="G10" s="640" t="s">
        <v>64</v>
      </c>
      <c r="H10" s="641"/>
      <c r="I10" s="641"/>
      <c r="J10" s="642"/>
      <c r="K10" s="3"/>
      <c r="L10" s="3"/>
      <c r="M10" s="3"/>
    </row>
    <row r="11" spans="1:13" ht="5.25" customHeight="1">
      <c r="A11" s="3"/>
      <c r="B11" s="3"/>
      <c r="C11" s="3"/>
      <c r="D11" s="3"/>
      <c r="E11" s="3"/>
      <c r="F11" s="3"/>
      <c r="G11" s="3"/>
      <c r="H11" s="3"/>
      <c r="I11" s="3"/>
      <c r="J11" s="3"/>
      <c r="K11" s="3"/>
      <c r="L11" s="3"/>
      <c r="M11" s="3"/>
    </row>
    <row r="12" spans="1:13" ht="15" customHeight="1">
      <c r="A12" s="3"/>
      <c r="B12" s="265" t="s">
        <v>36</v>
      </c>
      <c r="C12" s="638" t="s">
        <v>360</v>
      </c>
      <c r="D12" s="638"/>
      <c r="E12" s="634" t="s">
        <v>295</v>
      </c>
      <c r="F12" s="635"/>
      <c r="G12" s="643" t="s">
        <v>477</v>
      </c>
      <c r="H12" s="644"/>
      <c r="I12" s="644"/>
      <c r="J12" s="645"/>
      <c r="K12" s="3"/>
      <c r="L12" s="3"/>
      <c r="M12" s="3"/>
    </row>
    <row r="13" spans="1:13" ht="5.25" customHeight="1">
      <c r="A13" s="3"/>
      <c r="B13" s="3"/>
      <c r="C13" s="3"/>
      <c r="D13" s="3"/>
      <c r="E13" s="3"/>
      <c r="F13" s="3"/>
      <c r="G13" s="3"/>
      <c r="H13" s="3"/>
      <c r="I13" s="3"/>
      <c r="J13" s="3"/>
      <c r="K13" s="3"/>
      <c r="L13" s="3"/>
      <c r="M13" s="3"/>
    </row>
    <row r="14" spans="1:13" ht="15.75" customHeight="1">
      <c r="A14" s="3"/>
      <c r="B14" s="639" t="s">
        <v>7</v>
      </c>
      <c r="C14" s="639"/>
      <c r="D14" s="639"/>
      <c r="E14" s="639"/>
      <c r="F14" s="639"/>
      <c r="G14" s="639"/>
      <c r="H14" s="639"/>
      <c r="I14" s="639"/>
      <c r="J14" s="639"/>
      <c r="K14" s="3"/>
      <c r="L14" s="3"/>
      <c r="M14" s="3"/>
    </row>
    <row r="15" spans="1:13" ht="3" customHeight="1">
      <c r="A15" s="3"/>
      <c r="B15" s="3"/>
      <c r="C15" s="3"/>
      <c r="D15" s="3"/>
      <c r="E15" s="3"/>
      <c r="F15" s="3"/>
      <c r="G15" s="3"/>
      <c r="H15" s="3"/>
      <c r="I15" s="3"/>
      <c r="J15" s="3"/>
      <c r="K15" s="3"/>
      <c r="L15" s="3"/>
      <c r="M15" s="3"/>
    </row>
    <row r="16" spans="1:13">
      <c r="A16" s="3"/>
      <c r="B16" s="265" t="s">
        <v>28</v>
      </c>
      <c r="C16" s="376" t="s">
        <v>113</v>
      </c>
      <c r="D16" s="264" t="s">
        <v>326</v>
      </c>
      <c r="E16" s="464">
        <v>42278</v>
      </c>
      <c r="F16" s="266" t="s">
        <v>15</v>
      </c>
      <c r="G16" s="511">
        <v>42369</v>
      </c>
      <c r="H16" s="634" t="s">
        <v>327</v>
      </c>
      <c r="I16" s="633"/>
      <c r="J16" s="465">
        <f>F1</f>
        <v>42415</v>
      </c>
      <c r="K16" s="3"/>
      <c r="L16" s="3"/>
      <c r="M16" s="3"/>
    </row>
    <row r="17" spans="1:35" ht="3" customHeight="1">
      <c r="A17" s="3"/>
      <c r="B17" s="3"/>
      <c r="C17" s="3"/>
      <c r="D17" s="3"/>
      <c r="E17" s="3"/>
      <c r="F17" s="3"/>
      <c r="G17" s="3"/>
      <c r="H17" s="3"/>
      <c r="I17" s="3"/>
      <c r="J17" s="3"/>
      <c r="K17" s="3"/>
      <c r="L17" s="3"/>
      <c r="M17" s="3"/>
    </row>
    <row r="18" spans="1:35">
      <c r="A18" s="3"/>
      <c r="B18" s="632" t="s">
        <v>39</v>
      </c>
      <c r="C18" s="633"/>
      <c r="D18" s="640" t="s">
        <v>471</v>
      </c>
      <c r="E18" s="641"/>
      <c r="F18" s="642"/>
      <c r="G18" s="270"/>
      <c r="H18" s="270"/>
      <c r="I18" s="270"/>
      <c r="J18" s="270"/>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39" t="s">
        <v>350</v>
      </c>
      <c r="C21" s="639"/>
      <c r="D21" s="639"/>
      <c r="E21" s="639"/>
      <c r="F21" s="639"/>
      <c r="G21" s="639"/>
      <c r="H21" s="639"/>
      <c r="I21" s="639"/>
      <c r="J21" s="639"/>
      <c r="K21" s="3"/>
      <c r="L21" s="3"/>
      <c r="M21" s="3"/>
    </row>
    <row r="22" spans="1:35">
      <c r="A22" s="3"/>
      <c r="B22" s="268" t="s">
        <v>8</v>
      </c>
      <c r="C22" s="3"/>
      <c r="D22" s="3"/>
      <c r="E22" s="271"/>
      <c r="F22" s="271"/>
      <c r="G22" s="3"/>
      <c r="H22" s="3"/>
      <c r="I22" s="271"/>
      <c r="J22" s="271"/>
      <c r="K22" s="3"/>
      <c r="L22" s="3"/>
      <c r="M22" s="3"/>
    </row>
    <row r="23" spans="1:35" ht="3" customHeight="1">
      <c r="A23" s="3"/>
      <c r="B23" s="3"/>
      <c r="C23" s="3"/>
      <c r="D23" s="3"/>
      <c r="E23" s="3"/>
      <c r="F23" s="3"/>
      <c r="G23" s="3"/>
      <c r="H23" s="3"/>
      <c r="I23" s="3"/>
      <c r="J23" s="3"/>
      <c r="K23" s="3"/>
      <c r="L23" s="3"/>
      <c r="M23" s="3"/>
    </row>
    <row r="24" spans="1:35" ht="15.75" thickBot="1">
      <c r="A24" s="3"/>
      <c r="B24" s="265" t="s">
        <v>382</v>
      </c>
      <c r="C24" s="363"/>
      <c r="D24" s="635" t="s">
        <v>383</v>
      </c>
      <c r="E24" s="635"/>
      <c r="F24" s="364"/>
      <c r="G24" s="635" t="s">
        <v>384</v>
      </c>
      <c r="H24" s="635"/>
      <c r="I24" s="691"/>
      <c r="J24" s="692"/>
      <c r="K24" s="3"/>
      <c r="L24" s="3"/>
      <c r="M24" s="3"/>
      <c r="N24" s="20"/>
    </row>
    <row r="25" spans="1:35" ht="19.5" thickBot="1">
      <c r="A25" s="3"/>
      <c r="B25" s="87" t="s">
        <v>382</v>
      </c>
      <c r="C25" s="88"/>
      <c r="D25" s="88"/>
      <c r="E25" s="88"/>
      <c r="F25" s="88"/>
      <c r="G25" s="88"/>
      <c r="H25" s="254"/>
      <c r="I25" s="89"/>
      <c r="J25" s="89"/>
      <c r="K25" s="254" t="s">
        <v>328</v>
      </c>
      <c r="L25" s="88"/>
      <c r="M25" s="88"/>
      <c r="N25" s="384"/>
      <c r="O25" s="40"/>
      <c r="AI25" s="44"/>
    </row>
    <row r="26" spans="1:35">
      <c r="A26" s="3"/>
      <c r="B26" s="693" t="s">
        <v>357</v>
      </c>
      <c r="C26" s="694"/>
      <c r="D26" s="398" t="s">
        <v>26</v>
      </c>
      <c r="E26" s="91"/>
      <c r="F26" s="91"/>
      <c r="G26" s="91"/>
      <c r="H26" s="91"/>
      <c r="I26" s="91"/>
      <c r="J26" s="92"/>
      <c r="K26" s="91"/>
      <c r="L26" s="91"/>
      <c r="M26" s="91"/>
      <c r="N26" s="40"/>
      <c r="O26" s="40"/>
      <c r="AI26" s="44"/>
    </row>
    <row r="27" spans="1:35" ht="18.75">
      <c r="A27" s="3"/>
      <c r="B27" s="90" t="s">
        <v>367</v>
      </c>
      <c r="C27" s="91"/>
      <c r="D27" s="91"/>
      <c r="E27" s="91"/>
      <c r="F27" s="91"/>
      <c r="G27" s="91"/>
      <c r="H27" s="91"/>
      <c r="I27" s="91"/>
      <c r="J27" s="92"/>
      <c r="K27" s="91"/>
      <c r="L27" s="91"/>
      <c r="M27" s="91"/>
      <c r="N27" s="40"/>
      <c r="O27" s="40"/>
      <c r="AI27" s="44"/>
    </row>
    <row r="28" spans="1:35" ht="15.75" thickBot="1">
      <c r="A28" s="3"/>
      <c r="B28" s="470"/>
      <c r="C28" s="452" t="s">
        <v>479</v>
      </c>
      <c r="D28" s="452" t="s">
        <v>485</v>
      </c>
      <c r="E28" s="452"/>
      <c r="F28" s="452"/>
      <c r="G28" s="452"/>
      <c r="H28" s="452"/>
      <c r="I28" s="452"/>
      <c r="J28" s="452"/>
      <c r="K28" s="452"/>
      <c r="L28" s="452"/>
      <c r="M28" s="452"/>
      <c r="N28" s="453"/>
    </row>
    <row r="29" spans="1:35" ht="15.75" thickBot="1">
      <c r="A29" s="3"/>
      <c r="B29" s="647"/>
      <c r="C29" s="648"/>
      <c r="D29" s="648"/>
      <c r="E29" s="648"/>
      <c r="F29" s="648"/>
      <c r="G29" s="648"/>
      <c r="H29" s="648"/>
      <c r="I29" s="648"/>
      <c r="J29" s="648"/>
      <c r="K29" s="648"/>
      <c r="L29" s="648"/>
      <c r="M29" s="648"/>
      <c r="N29" s="649"/>
      <c r="P29" s="208"/>
      <c r="Q29" s="209"/>
      <c r="R29" s="210">
        <f>+C33</f>
        <v>627591</v>
      </c>
      <c r="S29" s="208"/>
    </row>
    <row r="30" spans="1:35">
      <c r="A30" s="3"/>
      <c r="B30" s="93" t="s">
        <v>274</v>
      </c>
      <c r="C30" s="347" t="s">
        <v>112</v>
      </c>
      <c r="D30" s="347" t="s">
        <v>113</v>
      </c>
      <c r="E30" s="347" t="s">
        <v>114</v>
      </c>
      <c r="F30" s="347" t="s">
        <v>115</v>
      </c>
      <c r="G30" s="347" t="s">
        <v>127</v>
      </c>
      <c r="H30" s="347" t="s">
        <v>128</v>
      </c>
      <c r="I30" s="347" t="s">
        <v>129</v>
      </c>
      <c r="J30" s="347" t="s">
        <v>130</v>
      </c>
      <c r="K30" s="347" t="s">
        <v>131</v>
      </c>
      <c r="L30" s="347" t="s">
        <v>132</v>
      </c>
      <c r="M30" s="347" t="s">
        <v>133</v>
      </c>
      <c r="N30" s="348" t="s">
        <v>293</v>
      </c>
      <c r="O30" s="349" t="s">
        <v>9</v>
      </c>
      <c r="P30" s="208"/>
      <c r="Q30" s="209"/>
      <c r="R30" s="210">
        <f>+D33</f>
        <v>1061367</v>
      </c>
      <c r="S30" s="208"/>
    </row>
    <row r="31" spans="1:35">
      <c r="A31" s="3"/>
      <c r="B31" s="261" t="str">
        <f>CONCATENATE("Budget (in ",'Data Entry'!$D$26,")")</f>
        <v>Budget (in $)</v>
      </c>
      <c r="C31" s="357">
        <v>627591</v>
      </c>
      <c r="D31" s="356">
        <v>433776</v>
      </c>
      <c r="E31" s="356"/>
      <c r="F31" s="522"/>
      <c r="G31" s="356"/>
      <c r="H31" s="356"/>
      <c r="I31" s="356"/>
      <c r="J31" s="356"/>
      <c r="K31" s="356"/>
      <c r="L31" s="356"/>
      <c r="M31" s="356"/>
      <c r="N31" s="356"/>
      <c r="O31" s="701">
        <f>+SUM(C35:N35)</f>
        <v>1.2305083915365751</v>
      </c>
      <c r="P31" s="208"/>
      <c r="Q31" s="209"/>
      <c r="R31" s="210">
        <f>+E33</f>
        <v>0</v>
      </c>
      <c r="S31" s="208"/>
    </row>
    <row r="32" spans="1:35">
      <c r="A32" s="3"/>
      <c r="B32" s="93" t="str">
        <f>CONCATENATE("Disbursements by GF (in ", $D$26,")")</f>
        <v>Disbursements by GF (in $)</v>
      </c>
      <c r="C32" s="357">
        <v>629551</v>
      </c>
      <c r="D32" s="357">
        <v>676470</v>
      </c>
      <c r="E32" s="357"/>
      <c r="F32" s="357"/>
      <c r="G32" s="357"/>
      <c r="H32" s="523"/>
      <c r="I32" s="524"/>
      <c r="J32" s="524"/>
      <c r="K32" s="524"/>
      <c r="L32" s="356"/>
      <c r="M32" s="356"/>
      <c r="N32" s="356"/>
      <c r="O32" s="702"/>
      <c r="P32" s="208"/>
      <c r="Q32" s="209"/>
      <c r="R32" s="210">
        <f>+F33</f>
        <v>0</v>
      </c>
      <c r="S32" s="208"/>
    </row>
    <row r="33" spans="1:35">
      <c r="A33" s="3"/>
      <c r="B33" s="94" t="s">
        <v>372</v>
      </c>
      <c r="C33" s="358">
        <f>+C31</f>
        <v>627591</v>
      </c>
      <c r="D33" s="358">
        <f>IF(AND(D31=0,D32=0),0,+C33+D31)</f>
        <v>1061367</v>
      </c>
      <c r="E33" s="358">
        <f t="shared" ref="E33:N33" si="0">IF(AND(E31=0,E32=0),0,+D33+E31)</f>
        <v>0</v>
      </c>
      <c r="F33" s="358">
        <f t="shared" si="0"/>
        <v>0</v>
      </c>
      <c r="G33" s="358">
        <f t="shared" si="0"/>
        <v>0</v>
      </c>
      <c r="H33" s="358">
        <f t="shared" si="0"/>
        <v>0</v>
      </c>
      <c r="I33" s="358">
        <f t="shared" si="0"/>
        <v>0</v>
      </c>
      <c r="J33" s="358">
        <f t="shared" si="0"/>
        <v>0</v>
      </c>
      <c r="K33" s="358">
        <f t="shared" si="0"/>
        <v>0</v>
      </c>
      <c r="L33" s="358">
        <f t="shared" si="0"/>
        <v>0</v>
      </c>
      <c r="M33" s="358">
        <f t="shared" si="0"/>
        <v>0</v>
      </c>
      <c r="N33" s="358">
        <f t="shared" si="0"/>
        <v>0</v>
      </c>
      <c r="O33" s="702"/>
      <c r="P33" s="342"/>
      <c r="Q33" s="209"/>
      <c r="R33" s="210">
        <f>+G33</f>
        <v>0</v>
      </c>
      <c r="S33" s="208"/>
    </row>
    <row r="34" spans="1:35" ht="15.75" thickBot="1">
      <c r="A34" s="3"/>
      <c r="B34" s="95" t="s">
        <v>373</v>
      </c>
      <c r="C34" s="359">
        <f>+C32</f>
        <v>629551</v>
      </c>
      <c r="D34" s="359">
        <f>IF(AND(D31=0,D32=0),0,+C34+D32)</f>
        <v>1306021</v>
      </c>
      <c r="E34" s="359">
        <f t="shared" ref="E34:N34" si="1">IF(AND(E31=0,E32=0),0,+D34+E32)</f>
        <v>0</v>
      </c>
      <c r="F34" s="359">
        <f t="shared" si="1"/>
        <v>0</v>
      </c>
      <c r="G34" s="359">
        <f t="shared" si="1"/>
        <v>0</v>
      </c>
      <c r="H34" s="359">
        <f t="shared" si="1"/>
        <v>0</v>
      </c>
      <c r="I34" s="359">
        <f t="shared" si="1"/>
        <v>0</v>
      </c>
      <c r="J34" s="359">
        <f t="shared" si="1"/>
        <v>0</v>
      </c>
      <c r="K34" s="359">
        <f t="shared" si="1"/>
        <v>0</v>
      </c>
      <c r="L34" s="359">
        <f t="shared" si="1"/>
        <v>0</v>
      </c>
      <c r="M34" s="359">
        <f t="shared" si="1"/>
        <v>0</v>
      </c>
      <c r="N34" s="359">
        <f t="shared" si="1"/>
        <v>0</v>
      </c>
      <c r="O34" s="703"/>
      <c r="P34" s="342"/>
      <c r="Q34" s="209"/>
      <c r="R34" s="210">
        <f>+H33</f>
        <v>0</v>
      </c>
      <c r="S34" s="208"/>
    </row>
    <row r="35" spans="1:35">
      <c r="A35" s="3"/>
      <c r="B35" s="3"/>
      <c r="C35" s="323">
        <f>+IF(AND(C30=$C$16,C33&lt;&gt;0),C34/C33,0)</f>
        <v>0</v>
      </c>
      <c r="D35" s="323">
        <f t="shared" ref="D35:N35" si="2">+IF(AND(D30=$C$16,D33&lt;&gt;0),D34/D33,0)</f>
        <v>1.2305083915365751</v>
      </c>
      <c r="E35" s="323">
        <f t="shared" si="2"/>
        <v>0</v>
      </c>
      <c r="F35" s="323">
        <f t="shared" si="2"/>
        <v>0</v>
      </c>
      <c r="G35" s="323">
        <f t="shared" si="2"/>
        <v>0</v>
      </c>
      <c r="H35" s="323">
        <f t="shared" si="2"/>
        <v>0</v>
      </c>
      <c r="I35" s="323">
        <f t="shared" si="2"/>
        <v>0</v>
      </c>
      <c r="J35" s="323">
        <f t="shared" si="2"/>
        <v>0</v>
      </c>
      <c r="K35" s="323">
        <f t="shared" si="2"/>
        <v>0</v>
      </c>
      <c r="L35" s="323">
        <f t="shared" si="2"/>
        <v>0</v>
      </c>
      <c r="M35" s="323">
        <f t="shared" si="2"/>
        <v>0</v>
      </c>
      <c r="N35" s="323">
        <f t="shared" si="2"/>
        <v>0</v>
      </c>
      <c r="O35" s="272"/>
      <c r="P35" s="211"/>
      <c r="Q35" s="212"/>
      <c r="R35" s="210">
        <f>+I33</f>
        <v>0</v>
      </c>
      <c r="S35" s="208"/>
    </row>
    <row r="36" spans="1:35" ht="18.75">
      <c r="A36" s="3"/>
      <c r="B36" s="90" t="s">
        <v>366</v>
      </c>
      <c r="C36" s="3"/>
      <c r="D36" s="3"/>
      <c r="E36" s="332"/>
      <c r="F36" s="3"/>
      <c r="G36" s="251"/>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67" t="s">
        <v>385</v>
      </c>
      <c r="C38" s="368" t="str">
        <f>CONCATENATE("Cumulative Budget (in ",'Data Entry'!$D$26,")")</f>
        <v>Cumulative Budget (in $)</v>
      </c>
      <c r="D38" s="369" t="str">
        <f>CONCATENATE("Cumulative Expenditures (in ",'Data Entry'!$D$26,")")</f>
        <v>Cumulative Expenditures (in $)</v>
      </c>
      <c r="E38" s="259" t="s">
        <v>494</v>
      </c>
      <c r="F38" s="492" t="s">
        <v>495</v>
      </c>
      <c r="G38" s="528" t="s">
        <v>496</v>
      </c>
      <c r="H38" s="528" t="s">
        <v>497</v>
      </c>
      <c r="I38" s="528" t="s">
        <v>498</v>
      </c>
      <c r="J38" s="531" t="s">
        <v>499</v>
      </c>
      <c r="K38" s="42"/>
      <c r="N38"/>
      <c r="O38"/>
      <c r="AE38" s="20"/>
      <c r="AF38" s="36"/>
    </row>
    <row r="39" spans="1:35" ht="14.25" customHeight="1">
      <c r="A39" s="3"/>
      <c r="B39" s="370" t="s">
        <v>482</v>
      </c>
      <c r="C39" s="518">
        <v>663510</v>
      </c>
      <c r="D39" s="519">
        <v>459671.13799343584</v>
      </c>
      <c r="E39" s="525">
        <f>D39/C39</f>
        <v>0.69278705368937299</v>
      </c>
      <c r="F39" s="526">
        <f>C39/C$47</f>
        <v>0.62514662694430856</v>
      </c>
      <c r="G39" s="202">
        <v>297331</v>
      </c>
      <c r="H39" s="202">
        <v>274871</v>
      </c>
      <c r="I39" s="529">
        <f>G39/H39</f>
        <v>1.0817110571868258</v>
      </c>
      <c r="J39" s="532"/>
      <c r="K39" s="43"/>
      <c r="N39"/>
      <c r="O39"/>
      <c r="AE39" s="20"/>
      <c r="AF39" s="36"/>
    </row>
    <row r="40" spans="1:35" ht="14.25" customHeight="1">
      <c r="A40" s="3"/>
      <c r="B40" s="370" t="s">
        <v>483</v>
      </c>
      <c r="C40" s="518">
        <v>74098</v>
      </c>
      <c r="D40" s="519">
        <v>87022.967909939907</v>
      </c>
      <c r="E40" s="525">
        <f t="shared" ref="E40:E47" si="3">D40/C40</f>
        <v>1.1744307256598006</v>
      </c>
      <c r="F40" s="526">
        <f t="shared" ref="F40:F41" si="4">C40/C$47</f>
        <v>6.9813740204849026E-2</v>
      </c>
      <c r="G40" s="202">
        <v>43116</v>
      </c>
      <c r="H40" s="202">
        <v>34052</v>
      </c>
      <c r="I40" s="529">
        <f t="shared" ref="I40:I42" si="5">G40/H40</f>
        <v>1.2661811347351111</v>
      </c>
      <c r="J40" s="420"/>
      <c r="K40" s="43"/>
      <c r="N40"/>
      <c r="O40"/>
      <c r="AE40" s="20"/>
      <c r="AF40" s="36"/>
    </row>
    <row r="41" spans="1:35">
      <c r="A41" s="3"/>
      <c r="B41" s="372" t="s">
        <v>484</v>
      </c>
      <c r="C41" s="520">
        <v>323759</v>
      </c>
      <c r="D41" s="519">
        <v>300369.62676548061</v>
      </c>
      <c r="E41" s="525">
        <f t="shared" si="3"/>
        <v>0.92775684001210967</v>
      </c>
      <c r="F41" s="526">
        <f t="shared" si="4"/>
        <v>0.30503963285084235</v>
      </c>
      <c r="G41" s="202">
        <v>220220</v>
      </c>
      <c r="H41" s="202">
        <v>124853</v>
      </c>
      <c r="I41" s="529">
        <f t="shared" si="5"/>
        <v>1.763834269100462</v>
      </c>
      <c r="J41" s="420"/>
      <c r="K41" s="43"/>
      <c r="N41"/>
      <c r="O41"/>
      <c r="AE41" s="20"/>
      <c r="AF41" s="36"/>
    </row>
    <row r="42" spans="1:35" ht="15" customHeight="1">
      <c r="A42" s="3"/>
      <c r="B42" s="370"/>
      <c r="C42" s="365"/>
      <c r="D42" s="371"/>
      <c r="E42" s="525"/>
      <c r="F42" s="487"/>
      <c r="G42" s="527">
        <f>SUM(G39:G41)</f>
        <v>560667</v>
      </c>
      <c r="H42" s="527">
        <f>SUM(H39:H41)</f>
        <v>433776</v>
      </c>
      <c r="I42" s="530">
        <f t="shared" si="5"/>
        <v>1.2925265574858913</v>
      </c>
      <c r="J42" s="533">
        <v>0.46</v>
      </c>
      <c r="K42" s="20"/>
      <c r="N42"/>
      <c r="O42"/>
      <c r="AE42" s="20"/>
      <c r="AF42" s="36"/>
    </row>
    <row r="43" spans="1:35">
      <c r="A43" s="3"/>
      <c r="B43" s="372"/>
      <c r="C43" s="366"/>
      <c r="D43" s="371"/>
      <c r="E43" s="525"/>
      <c r="F43" s="488"/>
      <c r="G43" s="343"/>
      <c r="H43" s="3"/>
      <c r="I43" s="3"/>
      <c r="J43" s="3"/>
      <c r="K43" s="20"/>
      <c r="N43"/>
      <c r="O43"/>
      <c r="AE43" s="20"/>
      <c r="AF43" s="36"/>
    </row>
    <row r="44" spans="1:35">
      <c r="A44" s="3"/>
      <c r="B44" s="372"/>
      <c r="C44" s="366"/>
      <c r="D44" s="371"/>
      <c r="E44" s="525"/>
      <c r="F44" s="489"/>
      <c r="G44" s="3"/>
      <c r="H44" s="3"/>
      <c r="I44" s="3"/>
      <c r="J44" s="3"/>
      <c r="K44" s="20"/>
      <c r="N44"/>
      <c r="O44"/>
      <c r="AE44" s="20"/>
      <c r="AF44" s="36"/>
    </row>
    <row r="45" spans="1:35">
      <c r="A45" s="3"/>
      <c r="B45" s="372"/>
      <c r="C45" s="366"/>
      <c r="D45" s="371"/>
      <c r="E45" s="525"/>
      <c r="F45" s="490"/>
      <c r="G45" s="15"/>
      <c r="H45" s="15"/>
      <c r="I45" s="15"/>
      <c r="J45" s="15"/>
      <c r="K45" s="20"/>
      <c r="N45"/>
      <c r="O45"/>
      <c r="AE45" s="36"/>
      <c r="AF45" s="36"/>
    </row>
    <row r="46" spans="1:35" ht="15.75" thickBot="1">
      <c r="A46" s="3"/>
      <c r="B46" s="373"/>
      <c r="C46" s="365"/>
      <c r="D46" s="371"/>
      <c r="E46" s="525"/>
      <c r="F46" s="15"/>
      <c r="G46" s="15"/>
      <c r="H46" s="15"/>
      <c r="I46" s="15"/>
      <c r="J46" s="15"/>
      <c r="K46" s="20"/>
      <c r="N46"/>
      <c r="O46"/>
      <c r="AE46" s="36"/>
      <c r="AF46" s="36"/>
    </row>
    <row r="47" spans="1:35" ht="15.75" thickBot="1">
      <c r="A47" s="3"/>
      <c r="B47" s="374" t="s">
        <v>66</v>
      </c>
      <c r="C47" s="375">
        <f>SUM(C39:C46)</f>
        <v>1061367</v>
      </c>
      <c r="D47" s="375">
        <f>SUM(D39:D46)</f>
        <v>847063.73266885639</v>
      </c>
      <c r="E47" s="525">
        <f t="shared" si="3"/>
        <v>0.79808749722655448</v>
      </c>
      <c r="F47" s="695" t="str">
        <f ca="1">+IF((ROUND(C47,0)=ROUND(OFFSET(B33,0,RIGHT('Data Entry'!$C$16,LEN('Data Entry'!$C$16)-1),1,1),0)),"OK: Data match","Warning:  Cumulative Budget data do not match")</f>
        <v>OK: Data match</v>
      </c>
      <c r="G47" s="696"/>
      <c r="H47" s="696"/>
      <c r="I47" s="697"/>
      <c r="J47" s="202"/>
      <c r="K47" s="202"/>
      <c r="L47" s="202"/>
      <c r="M47" s="211"/>
      <c r="N47" s="212"/>
      <c r="O47" s="210"/>
      <c r="P47" s="208"/>
      <c r="AE47" s="36"/>
      <c r="AF47" s="36"/>
    </row>
    <row r="48" spans="1:35">
      <c r="A48" s="3"/>
      <c r="B48" s="3"/>
      <c r="C48" s="202"/>
      <c r="D48" s="202"/>
      <c r="E48" s="257"/>
      <c r="F48" s="202"/>
      <c r="G48" s="202"/>
      <c r="H48" s="202"/>
      <c r="I48" s="202"/>
      <c r="J48" s="202"/>
      <c r="K48" s="202"/>
      <c r="L48" s="202"/>
      <c r="M48" s="202"/>
      <c r="N48" s="202"/>
      <c r="O48" s="202"/>
      <c r="P48" s="211"/>
      <c r="Q48" s="212"/>
      <c r="R48" s="210"/>
      <c r="S48" s="208"/>
    </row>
    <row r="49" spans="1:35" ht="18.75">
      <c r="A49" s="3"/>
      <c r="B49" s="90" t="s">
        <v>365</v>
      </c>
      <c r="C49" s="3"/>
      <c r="D49" s="3"/>
      <c r="E49" s="3"/>
      <c r="F49" s="3"/>
      <c r="G49" s="3"/>
      <c r="H49" s="3"/>
      <c r="I49" s="3"/>
      <c r="J49" s="3"/>
      <c r="K49" s="3"/>
      <c r="L49" s="3"/>
      <c r="M49" s="3"/>
      <c r="P49" s="208"/>
      <c r="Q49" s="209"/>
      <c r="R49" s="210">
        <f>+J33</f>
        <v>0</v>
      </c>
      <c r="S49" s="208"/>
    </row>
    <row r="50" spans="1:35" ht="15.75" thickBot="1">
      <c r="A50" s="3"/>
      <c r="B50" s="3"/>
      <c r="C50" s="3"/>
      <c r="D50" s="3"/>
      <c r="E50" s="3"/>
      <c r="F50" s="3"/>
      <c r="G50" s="3"/>
      <c r="H50" s="3"/>
      <c r="I50" s="3"/>
      <c r="J50" s="3"/>
      <c r="K50" s="3"/>
      <c r="L50" s="3"/>
      <c r="M50" s="3"/>
      <c r="P50" s="208"/>
      <c r="Q50" s="209"/>
      <c r="R50" s="210">
        <f>+K33</f>
        <v>0</v>
      </c>
      <c r="S50" s="208"/>
    </row>
    <row r="51" spans="1:35" ht="35.25" customHeight="1">
      <c r="A51" s="3"/>
      <c r="B51" s="277"/>
      <c r="C51" s="278" t="s">
        <v>363</v>
      </c>
      <c r="D51" s="278" t="s">
        <v>364</v>
      </c>
      <c r="E51" s="390" t="str">
        <f>CONCATENATE("Total Spent and Disbursement (in ",D26,")")</f>
        <v>Total Spent and Disbursement (in $)</v>
      </c>
      <c r="F51" s="491" t="s">
        <v>433</v>
      </c>
      <c r="G51" s="281"/>
      <c r="H51" s="274"/>
      <c r="I51" s="262"/>
      <c r="J51" s="262"/>
      <c r="K51" s="262"/>
      <c r="L51" s="262"/>
      <c r="M51" s="22"/>
      <c r="N51" s="22"/>
      <c r="O51" s="208"/>
      <c r="P51" s="209"/>
      <c r="Q51" s="210">
        <f>+M33</f>
        <v>0</v>
      </c>
      <c r="R51" s="208"/>
      <c r="AH51" s="20"/>
    </row>
    <row r="52" spans="1:35">
      <c r="A52" s="3"/>
      <c r="B52" s="275" t="s">
        <v>315</v>
      </c>
      <c r="C52" s="510">
        <v>629551</v>
      </c>
      <c r="D52" s="360">
        <v>676470</v>
      </c>
      <c r="E52" s="493">
        <f>+D52+C52</f>
        <v>1306021</v>
      </c>
      <c r="F52" s="495"/>
      <c r="G52" s="97"/>
      <c r="H52" s="279"/>
      <c r="I52" s="96"/>
      <c r="J52" s="205"/>
      <c r="K52" s="206"/>
      <c r="L52" s="98"/>
      <c r="M52" s="37"/>
      <c r="N52" s="37"/>
      <c r="O52" s="208"/>
      <c r="P52" s="208"/>
      <c r="Q52" s="208"/>
      <c r="R52" s="208"/>
      <c r="AH52" s="20"/>
    </row>
    <row r="53" spans="1:35">
      <c r="A53" s="3"/>
      <c r="B53" s="275" t="s">
        <v>296</v>
      </c>
      <c r="C53" s="360">
        <v>438701.21313465072</v>
      </c>
      <c r="D53" s="360">
        <v>496151.44044033124</v>
      </c>
      <c r="E53" s="493">
        <f>+D53+C53</f>
        <v>934852.65357498196</v>
      </c>
      <c r="F53" s="496"/>
      <c r="G53" s="245"/>
      <c r="H53" s="279"/>
      <c r="I53" s="96"/>
      <c r="J53" s="205"/>
      <c r="K53" s="205"/>
      <c r="L53" s="98"/>
      <c r="M53" s="38"/>
      <c r="N53" s="38"/>
      <c r="O53" s="208"/>
      <c r="P53" s="208"/>
      <c r="Q53" s="208"/>
      <c r="R53" s="208"/>
      <c r="AH53" s="20"/>
    </row>
    <row r="54" spans="1:35">
      <c r="A54" s="3"/>
      <c r="B54" s="275" t="s">
        <v>276</v>
      </c>
      <c r="C54" s="360">
        <v>278242.360436238</v>
      </c>
      <c r="D54" s="360">
        <v>179402.09091388492</v>
      </c>
      <c r="E54" s="493">
        <f>+D54+C54</f>
        <v>457644.45135012292</v>
      </c>
      <c r="F54" s="496"/>
      <c r="G54" s="97"/>
      <c r="H54" s="279"/>
      <c r="I54" s="96"/>
      <c r="J54" s="205"/>
      <c r="K54" s="206"/>
      <c r="L54" s="98"/>
      <c r="M54" s="37"/>
      <c r="N54" s="37"/>
      <c r="O54"/>
      <c r="AH54" s="20"/>
    </row>
    <row r="55" spans="1:35" ht="15.75" thickBot="1">
      <c r="A55" s="3"/>
      <c r="B55" s="276" t="s">
        <v>277</v>
      </c>
      <c r="C55" s="361">
        <v>146920.3487744304</v>
      </c>
      <c r="D55" s="361">
        <v>222935.18166956707</v>
      </c>
      <c r="E55" s="494">
        <f>+D55+C55</f>
        <v>369855.53044399747</v>
      </c>
      <c r="F55" s="497"/>
      <c r="G55" s="246"/>
      <c r="H55" s="280"/>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3"/>
      <c r="E57" s="3"/>
      <c r="F57" s="3"/>
      <c r="G57" s="3"/>
      <c r="H57" s="3"/>
      <c r="I57" s="3"/>
      <c r="J57" s="3"/>
      <c r="K57" s="3"/>
      <c r="L57" s="3"/>
      <c r="M57" s="3"/>
    </row>
    <row r="58" spans="1:35" ht="18.75">
      <c r="A58" s="3"/>
      <c r="B58" s="90" t="s">
        <v>368</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54" t="s">
        <v>340</v>
      </c>
      <c r="C60" s="655"/>
      <c r="D60" s="656"/>
      <c r="E60" s="3"/>
      <c r="F60" s="3"/>
      <c r="G60" s="3"/>
      <c r="H60" s="3"/>
      <c r="I60" s="3"/>
      <c r="J60" s="3"/>
      <c r="K60" s="3"/>
      <c r="L60" s="3"/>
      <c r="M60" s="36"/>
      <c r="O60"/>
    </row>
    <row r="61" spans="1:35">
      <c r="A61" s="3"/>
      <c r="B61" s="102"/>
      <c r="C61" s="283" t="s">
        <v>67</v>
      </c>
      <c r="D61" s="284" t="s">
        <v>68</v>
      </c>
      <c r="E61" s="3"/>
      <c r="F61" s="3"/>
      <c r="G61" s="3"/>
      <c r="H61" s="3"/>
      <c r="I61" s="3"/>
      <c r="J61" s="3"/>
      <c r="K61" s="3"/>
      <c r="L61" s="3"/>
      <c r="M61" s="36"/>
      <c r="O61"/>
    </row>
    <row r="62" spans="1:35">
      <c r="A62" s="3"/>
      <c r="B62" s="103" t="s">
        <v>6</v>
      </c>
      <c r="C62" s="506"/>
      <c r="D62" s="344"/>
      <c r="E62" s="3" t="s">
        <v>442</v>
      </c>
      <c r="F62" s="3"/>
      <c r="G62" s="3"/>
      <c r="H62" s="3"/>
      <c r="I62" s="3"/>
      <c r="J62" s="3"/>
      <c r="K62" s="3"/>
      <c r="L62" s="3"/>
      <c r="M62" s="36"/>
      <c r="O62"/>
    </row>
    <row r="63" spans="1:35">
      <c r="A63" s="3"/>
      <c r="B63" s="282" t="s">
        <v>351</v>
      </c>
      <c r="C63" s="506"/>
      <c r="D63" s="344"/>
      <c r="E63" s="3" t="s">
        <v>403</v>
      </c>
      <c r="F63" s="3"/>
      <c r="G63" s="3"/>
      <c r="H63" s="279"/>
      <c r="I63" s="279"/>
      <c r="J63" s="3"/>
      <c r="K63" s="3"/>
      <c r="L63" s="3"/>
      <c r="M63" s="36"/>
      <c r="O63"/>
    </row>
    <row r="64" spans="1:35" ht="15.75" thickBot="1">
      <c r="A64" s="3"/>
      <c r="B64" s="104" t="s">
        <v>352</v>
      </c>
      <c r="C64" s="345"/>
      <c r="D64" s="346">
        <v>3</v>
      </c>
      <c r="E64" s="455" t="s">
        <v>404</v>
      </c>
      <c r="F64" s="3"/>
      <c r="G64" s="3"/>
      <c r="H64" s="279"/>
      <c r="I64" s="279"/>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386"/>
      <c r="M66" s="3"/>
      <c r="AC66" s="19"/>
      <c r="AD66" s="19"/>
    </row>
    <row r="67" spans="1:30" ht="19.5" thickBot="1">
      <c r="A67" s="3"/>
      <c r="B67" s="105" t="s">
        <v>270</v>
      </c>
      <c r="C67" s="106"/>
      <c r="D67" s="106"/>
      <c r="E67" s="106"/>
      <c r="F67" s="106"/>
      <c r="G67" s="106"/>
      <c r="H67" s="304" t="s">
        <v>308</v>
      </c>
      <c r="I67" s="106"/>
      <c r="J67" s="107"/>
      <c r="K67" s="107"/>
      <c r="L67" s="387"/>
      <c r="M67" s="388"/>
      <c r="N67" s="84"/>
      <c r="O67" s="84"/>
      <c r="P67" s="84"/>
      <c r="S67" s="44"/>
      <c r="AC67" s="19"/>
      <c r="AD67" s="19"/>
    </row>
    <row r="68" spans="1:30" ht="18.75">
      <c r="A68" s="3"/>
      <c r="B68" s="109"/>
      <c r="C68" s="108"/>
      <c r="D68" s="108"/>
      <c r="E68" s="108"/>
      <c r="F68" s="108"/>
      <c r="G68" s="108"/>
      <c r="H68" s="108"/>
      <c r="I68" s="108"/>
      <c r="J68" s="108"/>
      <c r="K68" s="110"/>
      <c r="L68" s="110"/>
      <c r="M68" s="108"/>
      <c r="N68" s="84"/>
      <c r="O68" s="84"/>
      <c r="P68" s="84"/>
      <c r="S68" s="44"/>
      <c r="AC68" s="19"/>
      <c r="AD68" s="19"/>
    </row>
    <row r="69" spans="1:30" ht="18.75">
      <c r="A69" s="3"/>
      <c r="B69" s="109" t="s">
        <v>369</v>
      </c>
      <c r="C69" s="108"/>
      <c r="D69" s="108"/>
      <c r="E69" s="485" t="s">
        <v>432</v>
      </c>
      <c r="F69" s="486">
        <f>G16</f>
        <v>42369</v>
      </c>
      <c r="G69" s="108"/>
      <c r="H69" s="108"/>
      <c r="I69" s="108"/>
      <c r="J69" s="108"/>
      <c r="K69" s="110"/>
      <c r="L69" s="110"/>
      <c r="M69" s="108"/>
      <c r="N69" s="84"/>
      <c r="O69" s="84"/>
      <c r="P69" s="84"/>
      <c r="S69" s="44"/>
      <c r="AC69" s="19"/>
      <c r="AD69" s="19"/>
    </row>
    <row r="70" spans="1:30" ht="15.75" thickBot="1">
      <c r="A70" s="3"/>
      <c r="B70" s="2"/>
      <c r="C70" s="111"/>
      <c r="D70" s="111"/>
      <c r="E70" s="111"/>
      <c r="F70" s="111"/>
      <c r="G70" s="111"/>
      <c r="H70" s="2"/>
      <c r="I70" s="111"/>
      <c r="J70" s="2"/>
      <c r="K70" s="2"/>
      <c r="L70" s="2"/>
      <c r="M70" s="2"/>
      <c r="N70" s="20"/>
      <c r="O70" s="19"/>
      <c r="P70" s="19"/>
      <c r="Q70" s="19"/>
      <c r="R70" s="19"/>
      <c r="S70" s="19"/>
      <c r="AD70" s="19"/>
    </row>
    <row r="71" spans="1:30" ht="30">
      <c r="A71" s="3"/>
      <c r="B71" s="669"/>
      <c r="C71" s="670"/>
      <c r="D71" s="113" t="s">
        <v>124</v>
      </c>
      <c r="E71" s="114" t="s">
        <v>301</v>
      </c>
      <c r="F71" s="114" t="s">
        <v>125</v>
      </c>
      <c r="G71" s="115" t="s">
        <v>66</v>
      </c>
      <c r="H71" s="292"/>
      <c r="I71" s="483" t="s">
        <v>431</v>
      </c>
      <c r="J71" s="15"/>
      <c r="K71" s="2"/>
      <c r="L71" s="2"/>
      <c r="M71" s="2"/>
      <c r="N71" s="20"/>
      <c r="O71" s="19"/>
      <c r="P71" s="19"/>
      <c r="Q71" s="19"/>
      <c r="R71" s="19"/>
      <c r="S71" s="19"/>
    </row>
    <row r="72" spans="1:30">
      <c r="A72" s="3"/>
      <c r="B72" s="667" t="s">
        <v>420</v>
      </c>
      <c r="C72" s="668"/>
      <c r="D72" s="248"/>
      <c r="E72" s="248"/>
      <c r="F72" s="248"/>
      <c r="G72" s="117">
        <f>SUM(D72:F72)</f>
        <v>0</v>
      </c>
      <c r="H72" s="273"/>
      <c r="I72" s="484" t="s">
        <v>431</v>
      </c>
      <c r="J72" s="291"/>
      <c r="K72" s="2"/>
      <c r="L72" s="2"/>
      <c r="M72" s="2"/>
      <c r="N72" s="20"/>
      <c r="O72" s="19"/>
      <c r="P72" s="19"/>
      <c r="Q72" s="19"/>
      <c r="R72" s="19"/>
      <c r="S72" s="19"/>
    </row>
    <row r="73" spans="1:30" ht="15.75" thickBot="1">
      <c r="A73" s="3"/>
      <c r="B73" s="686" t="s">
        <v>18</v>
      </c>
      <c r="C73" s="687"/>
      <c r="D73" s="249"/>
      <c r="E73" s="249"/>
      <c r="F73" s="249"/>
      <c r="G73" s="119">
        <f>SUM(D73:F73)</f>
        <v>0</v>
      </c>
      <c r="H73" s="273"/>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09" t="s">
        <v>370</v>
      </c>
      <c r="C76" s="2"/>
      <c r="D76" s="485" t="s">
        <v>432</v>
      </c>
      <c r="E76" s="486">
        <f>G16</f>
        <v>42369</v>
      </c>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0"/>
      <c r="C78" s="112" t="s">
        <v>70</v>
      </c>
      <c r="D78" s="112" t="s">
        <v>88</v>
      </c>
      <c r="E78" s="121" t="s">
        <v>71</v>
      </c>
      <c r="F78" s="15"/>
      <c r="G78" s="15"/>
      <c r="H78" s="15"/>
      <c r="I78" s="483" t="s">
        <v>431</v>
      </c>
      <c r="J78" s="2"/>
      <c r="K78" s="2"/>
      <c r="L78" s="2"/>
      <c r="M78" s="2"/>
      <c r="N78" s="19"/>
      <c r="O78" s="19"/>
      <c r="P78" s="19"/>
      <c r="S78" s="19"/>
    </row>
    <row r="79" spans="1:30" ht="15.75" thickBot="1">
      <c r="A79" s="3"/>
      <c r="B79" s="122" t="s">
        <v>408</v>
      </c>
      <c r="C79" s="333"/>
      <c r="D79" s="333"/>
      <c r="E79" s="334"/>
      <c r="F79" s="253"/>
      <c r="G79" s="15"/>
      <c r="H79" s="15"/>
      <c r="I79" s="484" t="s">
        <v>431</v>
      </c>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09" t="s">
        <v>374</v>
      </c>
      <c r="C81" s="485" t="s">
        <v>432</v>
      </c>
      <c r="D81" s="486">
        <f>G16</f>
        <v>42369</v>
      </c>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0"/>
      <c r="C83" s="112" t="s">
        <v>297</v>
      </c>
      <c r="D83" s="112" t="s">
        <v>74</v>
      </c>
      <c r="E83" s="112" t="s">
        <v>89</v>
      </c>
      <c r="F83" s="112" t="s">
        <v>75</v>
      </c>
      <c r="G83" s="150" t="s">
        <v>126</v>
      </c>
      <c r="H83" s="258"/>
      <c r="I83" s="483" t="s">
        <v>444</v>
      </c>
      <c r="J83" s="2"/>
      <c r="K83" s="2"/>
      <c r="L83" s="2"/>
      <c r="M83" s="2"/>
      <c r="N83" s="19"/>
      <c r="O83" s="19"/>
      <c r="P83" s="19"/>
      <c r="S83" s="19"/>
    </row>
    <row r="84" spans="1:36" ht="15.75" thickBot="1">
      <c r="A84" s="3"/>
      <c r="B84" s="122" t="s">
        <v>134</v>
      </c>
      <c r="C84" s="333">
        <v>5</v>
      </c>
      <c r="D84" s="333">
        <v>5</v>
      </c>
      <c r="E84" s="333">
        <v>3</v>
      </c>
      <c r="F84" s="333">
        <v>3</v>
      </c>
      <c r="G84" s="335">
        <v>3</v>
      </c>
      <c r="H84" s="293"/>
      <c r="I84" s="484" t="s">
        <v>480</v>
      </c>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09" t="s">
        <v>407</v>
      </c>
      <c r="C86" s="2"/>
      <c r="D86" s="2"/>
      <c r="E86" s="485" t="s">
        <v>443</v>
      </c>
      <c r="F86" s="486">
        <f>G16</f>
        <v>42369</v>
      </c>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0"/>
      <c r="C88" s="123" t="s">
        <v>72</v>
      </c>
      <c r="D88" s="123" t="s">
        <v>73</v>
      </c>
      <c r="E88" s="124" t="s">
        <v>294</v>
      </c>
      <c r="F88" s="2"/>
      <c r="G88" s="2"/>
      <c r="H88" s="2"/>
      <c r="I88" s="2"/>
      <c r="J88" s="19"/>
      <c r="K88" s="19"/>
      <c r="L88" s="19"/>
      <c r="N88"/>
      <c r="O88" s="19"/>
      <c r="AG88" s="36"/>
      <c r="AJ88"/>
    </row>
    <row r="89" spans="1:36">
      <c r="A89" s="3"/>
      <c r="B89" s="116" t="s">
        <v>375</v>
      </c>
      <c r="C89" s="248"/>
      <c r="D89" s="250"/>
      <c r="E89" s="294">
        <f>C89-D89</f>
        <v>0</v>
      </c>
      <c r="F89" s="2"/>
      <c r="G89" s="2"/>
      <c r="H89" s="2"/>
      <c r="I89" s="484" t="s">
        <v>431</v>
      </c>
      <c r="J89" s="19"/>
      <c r="K89" s="19"/>
      <c r="L89" s="19"/>
      <c r="N89"/>
      <c r="O89" s="19"/>
      <c r="AG89" s="36"/>
      <c r="AJ89"/>
    </row>
    <row r="90" spans="1:36" ht="15.75" thickBot="1">
      <c r="A90" s="3"/>
      <c r="B90" s="118" t="s">
        <v>376</v>
      </c>
      <c r="C90" s="249">
        <v>3</v>
      </c>
      <c r="D90" s="295">
        <v>3</v>
      </c>
      <c r="E90" s="294">
        <f>C90-D90</f>
        <v>0</v>
      </c>
      <c r="F90" s="2"/>
      <c r="G90" s="665" t="str">
        <f>+IF((ROUND(G84,0)=ROUND(C90,0)),"OK: SR data match.","Warning: check SR data in M3 and M4.")</f>
        <v>OK: SR data match.</v>
      </c>
      <c r="H90" s="666"/>
      <c r="I90" s="484" t="s">
        <v>431</v>
      </c>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09" t="s">
        <v>377</v>
      </c>
      <c r="C92" s="2"/>
      <c r="D92" s="2"/>
      <c r="E92" s="2"/>
      <c r="F92" s="2"/>
      <c r="G92" s="469" t="s">
        <v>410</v>
      </c>
      <c r="H92" s="2"/>
      <c r="I92" s="2"/>
      <c r="J92" s="2"/>
      <c r="K92" s="2"/>
      <c r="L92" s="2"/>
      <c r="M92" s="2"/>
      <c r="N92" s="19"/>
      <c r="O92" s="19"/>
      <c r="P92" s="19"/>
      <c r="S92" s="19"/>
    </row>
    <row r="93" spans="1:36" ht="15.75" thickBot="1">
      <c r="A93" s="3"/>
      <c r="B93" s="2"/>
      <c r="C93" s="419" t="str">
        <f t="shared" ref="C93:L93" si="6">C28</f>
        <v>July-Sep 2015</v>
      </c>
      <c r="D93" s="419" t="str">
        <f t="shared" si="6"/>
        <v>Oct-Dec 2015</v>
      </c>
      <c r="E93" s="419">
        <f t="shared" si="6"/>
        <v>0</v>
      </c>
      <c r="F93" s="419">
        <f t="shared" si="6"/>
        <v>0</v>
      </c>
      <c r="G93" s="419">
        <f t="shared" si="6"/>
        <v>0</v>
      </c>
      <c r="H93" s="419">
        <f t="shared" si="6"/>
        <v>0</v>
      </c>
      <c r="I93" s="419">
        <f t="shared" si="6"/>
        <v>0</v>
      </c>
      <c r="J93" s="419">
        <f t="shared" si="6"/>
        <v>0</v>
      </c>
      <c r="K93" s="419">
        <f t="shared" si="6"/>
        <v>0</v>
      </c>
      <c r="L93" s="2">
        <f t="shared" si="6"/>
        <v>0</v>
      </c>
      <c r="M93" s="15"/>
      <c r="N93" s="20"/>
      <c r="O93" s="20"/>
      <c r="P93" s="20"/>
      <c r="S93" s="19"/>
    </row>
    <row r="94" spans="1:36">
      <c r="A94" s="3"/>
      <c r="B94" s="220"/>
      <c r="C94" s="473" t="str">
        <f>C30</f>
        <v>P1</v>
      </c>
      <c r="D94" s="473" t="str">
        <f t="shared" ref="D94:N94" si="7">D30</f>
        <v>P2</v>
      </c>
      <c r="E94" s="473" t="str">
        <f t="shared" si="7"/>
        <v>P3</v>
      </c>
      <c r="F94" s="473" t="str">
        <f t="shared" si="7"/>
        <v>P4</v>
      </c>
      <c r="G94" s="473" t="str">
        <f t="shared" si="7"/>
        <v>P5</v>
      </c>
      <c r="H94" s="473" t="str">
        <f t="shared" si="7"/>
        <v>P6</v>
      </c>
      <c r="I94" s="473" t="str">
        <f t="shared" si="7"/>
        <v>P7</v>
      </c>
      <c r="J94" s="473" t="str">
        <f t="shared" si="7"/>
        <v>P8</v>
      </c>
      <c r="K94" s="473" t="str">
        <f t="shared" si="7"/>
        <v>P9</v>
      </c>
      <c r="L94" s="473" t="str">
        <f t="shared" si="7"/>
        <v>P10</v>
      </c>
      <c r="M94" s="473" t="str">
        <f t="shared" si="7"/>
        <v>P11</v>
      </c>
      <c r="N94" s="473" t="str">
        <f t="shared" si="7"/>
        <v>P12</v>
      </c>
      <c r="O94" s="20"/>
      <c r="P94" s="20"/>
      <c r="S94" s="19"/>
    </row>
    <row r="95" spans="1:36" ht="15" customHeight="1">
      <c r="A95" s="3"/>
      <c r="B95" s="350" t="s">
        <v>355</v>
      </c>
      <c r="C95" s="336"/>
      <c r="D95" s="336"/>
      <c r="E95" s="336"/>
      <c r="F95" s="336"/>
      <c r="G95" s="336"/>
      <c r="H95" s="336"/>
      <c r="I95" s="336"/>
      <c r="J95" s="336"/>
      <c r="K95" s="336"/>
      <c r="L95" s="336"/>
      <c r="M95" s="336"/>
      <c r="N95" s="336"/>
      <c r="O95" s="20"/>
      <c r="P95" s="20"/>
      <c r="S95" s="19"/>
    </row>
    <row r="96" spans="1:36" ht="15" customHeight="1">
      <c r="A96" s="3"/>
      <c r="B96" s="350" t="s">
        <v>353</v>
      </c>
      <c r="C96" s="336"/>
      <c r="D96" s="336"/>
      <c r="E96" s="336"/>
      <c r="F96" s="336"/>
      <c r="G96" s="336"/>
      <c r="H96" s="336"/>
      <c r="I96" s="336"/>
      <c r="J96" s="336"/>
      <c r="K96" s="336"/>
      <c r="L96" s="336"/>
      <c r="M96" s="336"/>
      <c r="N96" s="336"/>
      <c r="O96" s="20"/>
      <c r="P96" s="20"/>
      <c r="S96" s="19"/>
    </row>
    <row r="97" spans="1:19" ht="15" customHeight="1">
      <c r="A97" s="3"/>
      <c r="B97" s="350" t="s">
        <v>316</v>
      </c>
      <c r="C97" s="336"/>
      <c r="D97" s="336"/>
      <c r="E97" s="336"/>
      <c r="F97" s="336"/>
      <c r="G97" s="336"/>
      <c r="H97" s="336"/>
      <c r="I97" s="336"/>
      <c r="J97" s="336"/>
      <c r="K97" s="336"/>
      <c r="L97" s="336"/>
      <c r="M97" s="336"/>
      <c r="N97" s="336"/>
      <c r="O97" s="20"/>
      <c r="P97" s="20"/>
      <c r="S97" s="19"/>
    </row>
    <row r="98" spans="1:19" ht="15" customHeight="1">
      <c r="A98" s="3"/>
      <c r="B98" s="296" t="s">
        <v>355</v>
      </c>
      <c r="C98" s="337">
        <f>+C95</f>
        <v>0</v>
      </c>
      <c r="D98" s="337">
        <f t="shared" ref="D98:N98" si="8">+C98+D95</f>
        <v>0</v>
      </c>
      <c r="E98" s="337">
        <f>+D98+E95</f>
        <v>0</v>
      </c>
      <c r="F98" s="337">
        <f t="shared" si="8"/>
        <v>0</v>
      </c>
      <c r="G98" s="337">
        <f t="shared" si="8"/>
        <v>0</v>
      </c>
      <c r="H98" s="337">
        <f t="shared" si="8"/>
        <v>0</v>
      </c>
      <c r="I98" s="337">
        <f t="shared" si="8"/>
        <v>0</v>
      </c>
      <c r="J98" s="337">
        <f t="shared" si="8"/>
        <v>0</v>
      </c>
      <c r="K98" s="337">
        <f t="shared" si="8"/>
        <v>0</v>
      </c>
      <c r="L98" s="337">
        <f t="shared" si="8"/>
        <v>0</v>
      </c>
      <c r="M98" s="337">
        <f t="shared" si="8"/>
        <v>0</v>
      </c>
      <c r="N98" s="337">
        <f t="shared" si="8"/>
        <v>0</v>
      </c>
      <c r="O98" s="20"/>
      <c r="P98" s="20"/>
      <c r="S98" s="19"/>
    </row>
    <row r="99" spans="1:19" ht="15" customHeight="1">
      <c r="A99" s="3"/>
      <c r="B99" s="296" t="s">
        <v>10</v>
      </c>
      <c r="C99" s="337">
        <f>+C96</f>
        <v>0</v>
      </c>
      <c r="D99" s="337">
        <f t="shared" ref="D99:N99" si="9">+C99+D96</f>
        <v>0</v>
      </c>
      <c r="E99" s="337">
        <f>+D99+E96</f>
        <v>0</v>
      </c>
      <c r="F99" s="337">
        <f t="shared" si="9"/>
        <v>0</v>
      </c>
      <c r="G99" s="337">
        <f t="shared" si="9"/>
        <v>0</v>
      </c>
      <c r="H99" s="337">
        <f t="shared" si="9"/>
        <v>0</v>
      </c>
      <c r="I99" s="337">
        <f t="shared" si="9"/>
        <v>0</v>
      </c>
      <c r="J99" s="337">
        <f t="shared" si="9"/>
        <v>0</v>
      </c>
      <c r="K99" s="337">
        <f t="shared" si="9"/>
        <v>0</v>
      </c>
      <c r="L99" s="337">
        <f t="shared" si="9"/>
        <v>0</v>
      </c>
      <c r="M99" s="337">
        <f t="shared" si="9"/>
        <v>0</v>
      </c>
      <c r="N99" s="337">
        <f t="shared" si="9"/>
        <v>0</v>
      </c>
      <c r="O99" s="20"/>
      <c r="P99" s="20"/>
      <c r="S99" s="19"/>
    </row>
    <row r="100" spans="1:19">
      <c r="A100" s="3"/>
      <c r="B100" s="297" t="s">
        <v>11</v>
      </c>
      <c r="C100" s="338">
        <f>+C97</f>
        <v>0</v>
      </c>
      <c r="D100" s="337">
        <f t="shared" ref="D100:N100" si="10">+C100+D97</f>
        <v>0</v>
      </c>
      <c r="E100" s="337">
        <f>+D100+E97</f>
        <v>0</v>
      </c>
      <c r="F100" s="337">
        <f t="shared" si="10"/>
        <v>0</v>
      </c>
      <c r="G100" s="337">
        <f t="shared" si="10"/>
        <v>0</v>
      </c>
      <c r="H100" s="337">
        <f t="shared" si="10"/>
        <v>0</v>
      </c>
      <c r="I100" s="337">
        <f t="shared" si="10"/>
        <v>0</v>
      </c>
      <c r="J100" s="337">
        <f t="shared" si="10"/>
        <v>0</v>
      </c>
      <c r="K100" s="337">
        <f t="shared" si="10"/>
        <v>0</v>
      </c>
      <c r="L100" s="337">
        <f t="shared" si="10"/>
        <v>0</v>
      </c>
      <c r="M100" s="337">
        <f t="shared" si="10"/>
        <v>0</v>
      </c>
      <c r="N100" s="337">
        <f t="shared" si="10"/>
        <v>0</v>
      </c>
      <c r="O100" s="20"/>
      <c r="P100" s="20"/>
      <c r="S100" s="19"/>
    </row>
    <row r="101" spans="1:19">
      <c r="A101" s="3"/>
      <c r="B101" s="3"/>
      <c r="C101" s="2"/>
      <c r="D101" s="2"/>
      <c r="E101" s="2"/>
      <c r="F101" s="2"/>
      <c r="G101" s="2"/>
      <c r="H101" s="2"/>
      <c r="I101" s="15"/>
      <c r="J101" s="125"/>
      <c r="K101" s="126"/>
      <c r="L101" s="15"/>
      <c r="M101" s="127"/>
      <c r="N101" s="20"/>
      <c r="O101" s="20"/>
      <c r="P101" s="20"/>
      <c r="S101" s="19"/>
    </row>
    <row r="102" spans="1:19">
      <c r="A102" s="3"/>
      <c r="B102" s="2" t="s">
        <v>387</v>
      </c>
      <c r="C102" s="2"/>
      <c r="D102" s="2"/>
      <c r="E102" s="2"/>
      <c r="F102" s="2"/>
      <c r="G102" s="2"/>
      <c r="H102" s="2"/>
      <c r="I102" s="15"/>
      <c r="J102" s="125"/>
      <c r="K102" s="126"/>
      <c r="L102" s="15"/>
      <c r="M102" s="127"/>
      <c r="N102" s="20"/>
      <c r="O102" s="20"/>
      <c r="P102" s="20"/>
      <c r="S102" s="19"/>
    </row>
    <row r="103" spans="1:19">
      <c r="A103" s="3"/>
      <c r="C103" s="2"/>
      <c r="D103" s="2"/>
      <c r="E103" s="2"/>
      <c r="F103" s="2"/>
      <c r="G103" s="2"/>
      <c r="H103" s="2"/>
      <c r="I103" s="15"/>
      <c r="J103" s="125"/>
      <c r="K103" s="127"/>
      <c r="L103" s="15"/>
      <c r="M103" s="127"/>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09" t="s">
        <v>371</v>
      </c>
      <c r="C105" s="3"/>
      <c r="D105" s="485" t="s">
        <v>432</v>
      </c>
      <c r="E105" s="486">
        <f>G16</f>
        <v>42369</v>
      </c>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81.75" customHeight="1">
      <c r="A107" s="3"/>
      <c r="B107" s="298" t="s">
        <v>40</v>
      </c>
      <c r="C107" s="299" t="s">
        <v>86</v>
      </c>
      <c r="D107" s="300" t="s">
        <v>424</v>
      </c>
      <c r="E107" s="300" t="s">
        <v>425</v>
      </c>
      <c r="F107" s="300" t="s">
        <v>426</v>
      </c>
      <c r="G107" s="300" t="s">
        <v>427</v>
      </c>
      <c r="H107" s="300" t="s">
        <v>405</v>
      </c>
      <c r="I107" s="300" t="s">
        <v>428</v>
      </c>
      <c r="J107" s="300" t="s">
        <v>336</v>
      </c>
      <c r="K107" s="466" t="s">
        <v>406</v>
      </c>
      <c r="L107" s="2"/>
      <c r="M107" s="20"/>
      <c r="N107" s="20"/>
      <c r="O107" s="20"/>
      <c r="P107" s="19"/>
      <c r="R107" s="20"/>
    </row>
    <row r="108" spans="1:19">
      <c r="A108" s="3"/>
      <c r="B108" s="698" t="s">
        <v>35</v>
      </c>
      <c r="C108" s="377" t="s">
        <v>421</v>
      </c>
      <c r="D108" s="378"/>
      <c r="E108" s="379" t="str">
        <f>IF(ISBLANK(D108),"",D108*30)</f>
        <v/>
      </c>
      <c r="F108" s="339">
        <v>0</v>
      </c>
      <c r="G108" s="340" t="str">
        <f>IF(AND(E108&gt;0,F108&gt;0),(F108*E108),"")</f>
        <v/>
      </c>
      <c r="H108" s="339">
        <v>0</v>
      </c>
      <c r="I108" s="394" t="str">
        <f>IF(AND(G108&gt;0,H108&gt;0),H108/G108,"")</f>
        <v/>
      </c>
      <c r="J108" s="380">
        <v>0</v>
      </c>
      <c r="K108" s="395" t="str">
        <f>IF(AND(I108&gt;0,J108&gt;0),I108-J108,"")</f>
        <v/>
      </c>
      <c r="L108" s="2"/>
      <c r="M108" s="20"/>
      <c r="N108" s="20"/>
      <c r="O108" s="20"/>
      <c r="P108" s="19"/>
      <c r="R108" s="20"/>
    </row>
    <row r="109" spans="1:19">
      <c r="A109" s="3"/>
      <c r="B109" s="699"/>
      <c r="C109" s="377" t="s">
        <v>429</v>
      </c>
      <c r="D109" s="378">
        <v>0</v>
      </c>
      <c r="E109" s="379">
        <f>IF(ISBLANK(D109),"",D109*30)</f>
        <v>0</v>
      </c>
      <c r="F109" s="339">
        <v>0</v>
      </c>
      <c r="G109" s="340" t="str">
        <f>IF(AND(E109&gt;0,F109&gt;0),(F109*E109),"")</f>
        <v/>
      </c>
      <c r="H109" s="339">
        <v>0</v>
      </c>
      <c r="I109" s="394" t="str">
        <f>IF(AND(G109&gt;0,H109&gt;0),H109/G109,"")</f>
        <v/>
      </c>
      <c r="J109" s="380">
        <v>0</v>
      </c>
      <c r="K109" s="395" t="str">
        <f>IF(AND(I109&gt;0,J109&gt;0),I109-J109,"")</f>
        <v/>
      </c>
      <c r="L109" s="2"/>
      <c r="M109" s="20"/>
      <c r="N109" s="20"/>
      <c r="O109" s="20"/>
      <c r="P109" s="19"/>
    </row>
    <row r="110" spans="1:19">
      <c r="A110" s="3"/>
      <c r="B110" s="699"/>
      <c r="C110" s="377" t="s">
        <v>430</v>
      </c>
      <c r="D110" s="378">
        <v>0</v>
      </c>
      <c r="E110" s="379">
        <f>IF(ISBLANK(D110),"",D110*30)</f>
        <v>0</v>
      </c>
      <c r="F110" s="339">
        <v>0</v>
      </c>
      <c r="G110" s="340" t="str">
        <f>IF(AND(E110&gt;0,F110&gt;0),(F110*E110),"")</f>
        <v/>
      </c>
      <c r="H110" s="339">
        <v>0</v>
      </c>
      <c r="I110" s="394" t="str">
        <f>IF(AND(G110&gt;0,H110&gt;0),H110/G110,"")</f>
        <v/>
      </c>
      <c r="J110" s="380">
        <v>0</v>
      </c>
      <c r="K110" s="395" t="str">
        <f>IF(AND(I110&gt;0,J110&gt;0),I110-J110,"")</f>
        <v/>
      </c>
      <c r="L110" s="2"/>
      <c r="M110" s="20"/>
      <c r="N110" s="20"/>
      <c r="O110" s="20"/>
      <c r="P110" s="19"/>
      <c r="R110" s="20"/>
    </row>
    <row r="111" spans="1:19" ht="15.75" thickBot="1">
      <c r="A111" s="3"/>
      <c r="B111" s="700"/>
      <c r="C111" s="381"/>
      <c r="D111" s="382"/>
      <c r="E111" s="379" t="str">
        <f>IF(ISBLANK(D111),"",D111*30)</f>
        <v/>
      </c>
      <c r="F111" s="341"/>
      <c r="G111" s="340" t="str">
        <f>IF(AND(E111&gt;0,F111&gt;0),(F111*E111),"")</f>
        <v/>
      </c>
      <c r="H111" s="341"/>
      <c r="I111" s="394" t="str">
        <f>IF(AND(G111&gt;0,H111&gt;0),H111/G111,"")</f>
        <v/>
      </c>
      <c r="J111" s="383"/>
      <c r="K111" s="395" t="str">
        <f>IF(AND(I111&gt;0,J111&gt;0),I111-J111,"")</f>
        <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15.75" thickBot="1">
      <c r="A113" s="3"/>
      <c r="B113" s="3"/>
      <c r="C113" s="3"/>
      <c r="D113" s="3"/>
      <c r="E113" s="3"/>
      <c r="F113" s="3"/>
      <c r="G113" s="3"/>
      <c r="H113" s="3"/>
      <c r="I113" s="2"/>
      <c r="J113" s="108"/>
      <c r="K113" s="108"/>
      <c r="L113" s="3"/>
      <c r="M113" s="3"/>
    </row>
    <row r="114" spans="1:20" ht="19.5" thickBot="1">
      <c r="A114" s="3"/>
      <c r="B114" s="235" t="s">
        <v>378</v>
      </c>
      <c r="C114" s="128"/>
      <c r="D114" s="128"/>
      <c r="E114" s="129"/>
      <c r="F114" s="129"/>
      <c r="G114" s="129"/>
      <c r="H114" s="244"/>
      <c r="I114" s="236"/>
      <c r="J114" s="319"/>
      <c r="K114" s="320" t="s">
        <v>358</v>
      </c>
      <c r="L114" s="129"/>
      <c r="M114" s="321"/>
      <c r="N114" s="322"/>
      <c r="O114" s="322"/>
      <c r="P114" s="385"/>
      <c r="Q114" s="36"/>
    </row>
    <row r="115" spans="1:20" ht="15.75" thickBot="1">
      <c r="A115" s="3"/>
      <c r="B115" s="3"/>
      <c r="C115" s="3"/>
      <c r="D115" s="3"/>
      <c r="E115" s="3"/>
      <c r="F115" s="3"/>
      <c r="G115" s="3"/>
      <c r="H115" s="3" t="str">
        <f>C28</f>
        <v>July-Sep 2015</v>
      </c>
      <c r="I115" s="420" t="str">
        <f>D28</f>
        <v>Oct-Dec 2015</v>
      </c>
      <c r="J115" s="420">
        <f t="shared" ref="J115:S115" si="11">E28</f>
        <v>0</v>
      </c>
      <c r="K115" s="420">
        <f t="shared" si="11"/>
        <v>0</v>
      </c>
      <c r="L115" s="420">
        <f t="shared" si="11"/>
        <v>0</v>
      </c>
      <c r="M115" s="420">
        <f t="shared" si="11"/>
        <v>0</v>
      </c>
      <c r="N115" s="420">
        <f t="shared" si="11"/>
        <v>0</v>
      </c>
      <c r="O115" s="420">
        <f t="shared" si="11"/>
        <v>0</v>
      </c>
      <c r="P115" s="420">
        <f t="shared" si="11"/>
        <v>0</v>
      </c>
      <c r="Q115" s="420">
        <f t="shared" si="11"/>
        <v>0</v>
      </c>
      <c r="R115" s="420">
        <f t="shared" si="11"/>
        <v>0</v>
      </c>
      <c r="S115" s="420">
        <f t="shared" si="11"/>
        <v>0</v>
      </c>
    </row>
    <row r="116" spans="1:20">
      <c r="A116" s="3"/>
      <c r="B116" s="688" t="s">
        <v>381</v>
      </c>
      <c r="C116" s="689"/>
      <c r="D116" s="690"/>
      <c r="E116" s="303" t="s">
        <v>329</v>
      </c>
      <c r="F116" s="263" t="s">
        <v>338</v>
      </c>
      <c r="G116" s="239"/>
      <c r="H116" s="472" t="str">
        <f>C30</f>
        <v>P1</v>
      </c>
      <c r="I116" s="472" t="str">
        <f t="shared" ref="I116:S116" si="12">D30</f>
        <v>P2</v>
      </c>
      <c r="J116" s="472" t="str">
        <f t="shared" si="12"/>
        <v>P3</v>
      </c>
      <c r="K116" s="472" t="str">
        <f t="shared" si="12"/>
        <v>P4</v>
      </c>
      <c r="L116" s="472" t="str">
        <f t="shared" si="12"/>
        <v>P5</v>
      </c>
      <c r="M116" s="472" t="str">
        <f t="shared" si="12"/>
        <v>P6</v>
      </c>
      <c r="N116" s="472" t="str">
        <f t="shared" si="12"/>
        <v>P7</v>
      </c>
      <c r="O116" s="472" t="str">
        <f t="shared" si="12"/>
        <v>P8</v>
      </c>
      <c r="P116" s="472" t="str">
        <f t="shared" si="12"/>
        <v>P9</v>
      </c>
      <c r="Q116" s="472" t="str">
        <f t="shared" si="12"/>
        <v>P10</v>
      </c>
      <c r="R116" s="472" t="str">
        <f t="shared" si="12"/>
        <v>P11</v>
      </c>
      <c r="S116" s="472" t="str">
        <f t="shared" si="12"/>
        <v>P12</v>
      </c>
      <c r="T116" s="64"/>
    </row>
    <row r="117" spans="1:20" ht="1.5" customHeight="1">
      <c r="A117" s="3"/>
      <c r="B117" s="411"/>
      <c r="C117" s="412"/>
      <c r="D117" s="412"/>
      <c r="E117" s="413"/>
      <c r="F117" s="414"/>
      <c r="G117" s="415"/>
      <c r="H117" s="416"/>
      <c r="I117" s="416"/>
      <c r="J117" s="534">
        <f t="shared" ref="J117:J119" si="13">H117+I117</f>
        <v>0</v>
      </c>
      <c r="K117" s="416"/>
      <c r="L117" s="416"/>
      <c r="M117" s="416"/>
      <c r="N117" s="416"/>
      <c r="O117" s="416"/>
      <c r="P117" s="416"/>
      <c r="Q117" s="416"/>
      <c r="R117" s="416"/>
      <c r="S117" s="417"/>
      <c r="T117" s="64"/>
    </row>
    <row r="118" spans="1:20" ht="15" customHeight="1">
      <c r="A118" s="646" t="s">
        <v>362</v>
      </c>
      <c r="B118" s="650" t="s">
        <v>472</v>
      </c>
      <c r="C118" s="651"/>
      <c r="D118" s="652"/>
      <c r="E118" s="704" t="s">
        <v>476</v>
      </c>
      <c r="F118" s="657" t="s">
        <v>121</v>
      </c>
      <c r="G118" s="241" t="s">
        <v>92</v>
      </c>
      <c r="H118" s="237">
        <v>950700</v>
      </c>
      <c r="I118" s="237">
        <v>950700</v>
      </c>
      <c r="J118" s="534">
        <f t="shared" si="13"/>
        <v>1901400</v>
      </c>
      <c r="K118" s="260"/>
      <c r="L118" s="260"/>
      <c r="M118" s="260"/>
      <c r="N118" s="260"/>
      <c r="O118" s="260"/>
      <c r="P118" s="260">
        <v>650000</v>
      </c>
      <c r="Q118" s="260">
        <v>650000</v>
      </c>
      <c r="R118" s="237"/>
      <c r="S118" s="237"/>
      <c r="T118" s="450" t="str">
        <f t="shared" ref="T118:T137" si="14">G118</f>
        <v>Target</v>
      </c>
    </row>
    <row r="119" spans="1:20">
      <c r="A119" s="646"/>
      <c r="B119" s="653"/>
      <c r="C119" s="651"/>
      <c r="D119" s="652"/>
      <c r="E119" s="705"/>
      <c r="F119" s="658"/>
      <c r="G119" s="241" t="s">
        <v>93</v>
      </c>
      <c r="H119" s="237">
        <v>971</v>
      </c>
      <c r="I119" s="237">
        <v>1442314</v>
      </c>
      <c r="J119" s="534">
        <f t="shared" si="13"/>
        <v>1443285</v>
      </c>
      <c r="K119" s="535">
        <f>J119/J118</f>
        <v>0.75906437361943835</v>
      </c>
      <c r="L119" s="237"/>
      <c r="M119" s="237"/>
      <c r="N119" s="237"/>
      <c r="O119" s="237"/>
      <c r="P119" s="260">
        <v>1113886</v>
      </c>
      <c r="Q119" s="260">
        <v>50361</v>
      </c>
      <c r="R119" s="237"/>
      <c r="S119" s="237"/>
      <c r="T119" s="450" t="str">
        <f t="shared" si="14"/>
        <v xml:space="preserve">Achieved </v>
      </c>
    </row>
    <row r="120" spans="1:20" ht="15" customHeight="1">
      <c r="A120" s="646"/>
      <c r="B120" s="659" t="s">
        <v>473</v>
      </c>
      <c r="C120" s="660"/>
      <c r="D120" s="661"/>
      <c r="E120" s="684">
        <v>2.2000000000000002</v>
      </c>
      <c r="F120" s="684" t="s">
        <v>121</v>
      </c>
      <c r="G120" s="240" t="s">
        <v>92</v>
      </c>
      <c r="H120" s="498">
        <v>2252</v>
      </c>
      <c r="I120" s="498">
        <v>2253</v>
      </c>
      <c r="J120" s="534">
        <f>H120+I120</f>
        <v>4505</v>
      </c>
      <c r="K120" s="500"/>
      <c r="L120" s="498"/>
      <c r="M120" s="498"/>
      <c r="N120" s="498"/>
      <c r="O120" s="498"/>
      <c r="P120" s="498">
        <f>3100/2</f>
        <v>1550</v>
      </c>
      <c r="Q120" s="498">
        <f>3100/2</f>
        <v>1550</v>
      </c>
      <c r="R120" s="498"/>
      <c r="S120" s="498"/>
      <c r="T120" s="451" t="str">
        <f t="shared" si="14"/>
        <v>Target</v>
      </c>
    </row>
    <row r="121" spans="1:20" ht="15.75" thickBot="1">
      <c r="A121" s="646"/>
      <c r="B121" s="662"/>
      <c r="C121" s="663"/>
      <c r="D121" s="664"/>
      <c r="E121" s="684"/>
      <c r="F121" s="684"/>
      <c r="G121" s="240" t="s">
        <v>93</v>
      </c>
      <c r="H121" s="498">
        <v>1247</v>
      </c>
      <c r="I121" s="498">
        <v>2017</v>
      </c>
      <c r="J121" s="534">
        <f t="shared" ref="J121:J129" si="15">H121+I121</f>
        <v>3264</v>
      </c>
      <c r="K121" s="535">
        <f>J121/J120</f>
        <v>0.7245283018867924</v>
      </c>
      <c r="L121" s="498"/>
      <c r="M121" s="498"/>
      <c r="N121" s="498"/>
      <c r="O121" s="498"/>
      <c r="P121" s="500">
        <v>1797</v>
      </c>
      <c r="Q121" s="498">
        <v>1493</v>
      </c>
      <c r="R121" s="498"/>
      <c r="S121" s="498"/>
      <c r="T121" s="451" t="str">
        <f t="shared" si="14"/>
        <v xml:space="preserve">Achieved </v>
      </c>
    </row>
    <row r="122" spans="1:20" ht="15" customHeight="1">
      <c r="A122" s="646"/>
      <c r="B122" s="650" t="s">
        <v>487</v>
      </c>
      <c r="C122" s="651"/>
      <c r="D122" s="652"/>
      <c r="E122" s="684">
        <v>2.2999999999999998</v>
      </c>
      <c r="F122" s="657" t="s">
        <v>121</v>
      </c>
      <c r="G122" s="241" t="s">
        <v>92</v>
      </c>
      <c r="H122" s="237">
        <v>2502</v>
      </c>
      <c r="I122" s="237">
        <v>2503</v>
      </c>
      <c r="J122" s="534">
        <f t="shared" si="15"/>
        <v>5005</v>
      </c>
      <c r="K122" s="536"/>
      <c r="L122" s="237"/>
      <c r="M122" s="237"/>
      <c r="N122" s="237"/>
      <c r="O122" s="237"/>
      <c r="P122" s="260">
        <v>2000</v>
      </c>
      <c r="Q122" s="237">
        <v>2000</v>
      </c>
      <c r="R122" s="237"/>
      <c r="S122" s="237"/>
      <c r="T122" s="450" t="str">
        <f t="shared" si="14"/>
        <v>Target</v>
      </c>
    </row>
    <row r="123" spans="1:20">
      <c r="A123" s="646"/>
      <c r="B123" s="653"/>
      <c r="C123" s="651"/>
      <c r="D123" s="652"/>
      <c r="E123" s="684"/>
      <c r="F123" s="658"/>
      <c r="G123" s="241" t="s">
        <v>93</v>
      </c>
      <c r="H123" s="237">
        <v>1767</v>
      </c>
      <c r="I123" s="237">
        <v>1930</v>
      </c>
      <c r="J123" s="534">
        <f t="shared" si="15"/>
        <v>3697</v>
      </c>
      <c r="K123" s="535">
        <f>J123/J122</f>
        <v>0.73866133866133865</v>
      </c>
      <c r="L123" s="237"/>
      <c r="M123" s="237"/>
      <c r="N123" s="237"/>
      <c r="O123" s="237"/>
      <c r="P123" s="260">
        <v>2111</v>
      </c>
      <c r="Q123" s="237">
        <v>1895</v>
      </c>
      <c r="R123" s="237"/>
      <c r="S123" s="237"/>
      <c r="T123" s="450" t="str">
        <f t="shared" si="14"/>
        <v xml:space="preserve">Achieved </v>
      </c>
    </row>
    <row r="124" spans="1:20" ht="15" customHeight="1">
      <c r="A124" s="3"/>
      <c r="B124" s="659" t="s">
        <v>481</v>
      </c>
      <c r="C124" s="660"/>
      <c r="D124" s="661"/>
      <c r="E124" s="684">
        <v>2.4</v>
      </c>
      <c r="F124" s="684" t="s">
        <v>121</v>
      </c>
      <c r="G124" s="240" t="s">
        <v>92</v>
      </c>
      <c r="H124" s="499"/>
      <c r="I124" s="499"/>
      <c r="J124" s="534">
        <f t="shared" si="15"/>
        <v>0</v>
      </c>
      <c r="K124" s="534"/>
      <c r="L124" s="498"/>
      <c r="M124" s="498"/>
      <c r="N124" s="498"/>
      <c r="O124" s="498"/>
      <c r="P124" s="500">
        <v>1500</v>
      </c>
      <c r="Q124" s="498">
        <v>1500</v>
      </c>
      <c r="R124" s="498"/>
      <c r="S124" s="501"/>
      <c r="T124" s="451" t="str">
        <f t="shared" si="14"/>
        <v>Target</v>
      </c>
    </row>
    <row r="125" spans="1:20" ht="15.75" thickBot="1">
      <c r="A125" s="3"/>
      <c r="B125" s="662"/>
      <c r="C125" s="663"/>
      <c r="D125" s="664"/>
      <c r="E125" s="684"/>
      <c r="F125" s="684"/>
      <c r="G125" s="240" t="s">
        <v>93</v>
      </c>
      <c r="H125" s="499"/>
      <c r="I125" s="498"/>
      <c r="J125" s="534">
        <f t="shared" si="15"/>
        <v>0</v>
      </c>
      <c r="K125" s="534"/>
      <c r="L125" s="498"/>
      <c r="M125" s="498"/>
      <c r="N125" s="498"/>
      <c r="O125" s="498"/>
      <c r="P125" s="500">
        <v>1617</v>
      </c>
      <c r="Q125" s="498">
        <v>1702</v>
      </c>
      <c r="R125" s="498"/>
      <c r="S125" s="501"/>
      <c r="T125" s="451" t="str">
        <f t="shared" si="14"/>
        <v xml:space="preserve">Achieved </v>
      </c>
    </row>
    <row r="126" spans="1:20" ht="15" customHeight="1">
      <c r="A126" s="3"/>
      <c r="B126" s="650" t="s">
        <v>474</v>
      </c>
      <c r="C126" s="651"/>
      <c r="D126" s="652"/>
      <c r="E126" s="684">
        <v>2.5</v>
      </c>
      <c r="F126" s="657" t="s">
        <v>121</v>
      </c>
      <c r="G126" s="241" t="s">
        <v>92</v>
      </c>
      <c r="H126" s="237">
        <v>287</v>
      </c>
      <c r="I126" s="237">
        <v>288</v>
      </c>
      <c r="J126" s="534">
        <f t="shared" si="15"/>
        <v>575</v>
      </c>
      <c r="K126" s="536"/>
      <c r="L126" s="237"/>
      <c r="M126" s="237"/>
      <c r="N126" s="237"/>
      <c r="O126" s="237"/>
      <c r="P126" s="260">
        <v>200</v>
      </c>
      <c r="Q126" s="237">
        <v>200</v>
      </c>
      <c r="R126" s="237"/>
      <c r="S126" s="301"/>
      <c r="T126" s="450" t="str">
        <f t="shared" si="14"/>
        <v>Target</v>
      </c>
    </row>
    <row r="127" spans="1:20">
      <c r="A127" s="3"/>
      <c r="B127" s="653"/>
      <c r="C127" s="651"/>
      <c r="D127" s="652"/>
      <c r="E127" s="684"/>
      <c r="F127" s="658"/>
      <c r="G127" s="241" t="s">
        <v>93</v>
      </c>
      <c r="H127" s="237">
        <v>32</v>
      </c>
      <c r="I127" s="237">
        <v>500</v>
      </c>
      <c r="J127" s="534">
        <f t="shared" si="15"/>
        <v>532</v>
      </c>
      <c r="K127" s="535">
        <f>J127/J126</f>
        <v>0.92521739130434788</v>
      </c>
      <c r="L127" s="237"/>
      <c r="M127" s="237"/>
      <c r="N127" s="237"/>
      <c r="O127" s="237"/>
      <c r="P127" s="260">
        <v>271</v>
      </c>
      <c r="Q127" s="237">
        <v>258</v>
      </c>
      <c r="R127" s="237"/>
      <c r="S127" s="301"/>
      <c r="T127" s="450" t="str">
        <f t="shared" si="14"/>
        <v xml:space="preserve">Achieved </v>
      </c>
    </row>
    <row r="128" spans="1:20" ht="15" customHeight="1">
      <c r="A128" s="3"/>
      <c r="B128" s="659" t="s">
        <v>475</v>
      </c>
      <c r="C128" s="660"/>
      <c r="D128" s="661"/>
      <c r="E128" s="684">
        <v>2.6</v>
      </c>
      <c r="F128" s="684" t="s">
        <v>121</v>
      </c>
      <c r="G128" s="240" t="s">
        <v>92</v>
      </c>
      <c r="H128" s="499">
        <v>50</v>
      </c>
      <c r="I128" s="499">
        <v>50</v>
      </c>
      <c r="J128" s="534">
        <f t="shared" si="15"/>
        <v>100</v>
      </c>
      <c r="K128" s="537"/>
      <c r="L128" s="502"/>
      <c r="M128" s="502"/>
      <c r="N128" s="502"/>
      <c r="O128" s="502"/>
      <c r="P128" s="502">
        <v>50</v>
      </c>
      <c r="Q128" s="502">
        <v>50</v>
      </c>
      <c r="R128" s="499"/>
      <c r="S128" s="503"/>
      <c r="T128" s="451" t="str">
        <f t="shared" si="14"/>
        <v>Target</v>
      </c>
    </row>
    <row r="129" spans="1:21" ht="15.75" thickBot="1">
      <c r="A129" s="3"/>
      <c r="B129" s="662"/>
      <c r="C129" s="663"/>
      <c r="D129" s="664"/>
      <c r="E129" s="684"/>
      <c r="F129" s="684"/>
      <c r="G129" s="240" t="s">
        <v>93</v>
      </c>
      <c r="H129" s="499">
        <v>8</v>
      </c>
      <c r="I129" s="498">
        <v>150</v>
      </c>
      <c r="J129" s="534">
        <f t="shared" si="15"/>
        <v>158</v>
      </c>
      <c r="K129" s="535">
        <f>J129/J128</f>
        <v>1.58</v>
      </c>
      <c r="L129" s="498"/>
      <c r="M129" s="498"/>
      <c r="N129" s="498"/>
      <c r="O129" s="498"/>
      <c r="P129" s="502">
        <v>63</v>
      </c>
      <c r="Q129" s="502">
        <v>67</v>
      </c>
      <c r="R129" s="499"/>
      <c r="S129" s="503"/>
      <c r="T129" s="451" t="str">
        <f t="shared" si="14"/>
        <v xml:space="preserve">Achieved </v>
      </c>
    </row>
    <row r="130" spans="1:21">
      <c r="A130" s="3"/>
      <c r="B130" s="650"/>
      <c r="C130" s="651"/>
      <c r="D130" s="652"/>
      <c r="E130" s="705"/>
      <c r="F130" s="657"/>
      <c r="G130" s="241"/>
      <c r="H130" s="237"/>
      <c r="I130" s="237"/>
      <c r="J130" s="237"/>
      <c r="K130" s="260"/>
      <c r="L130" s="237"/>
      <c r="M130" s="237"/>
      <c r="N130" s="237"/>
      <c r="O130" s="237"/>
      <c r="P130" s="260"/>
      <c r="Q130" s="260"/>
      <c r="R130" s="237"/>
      <c r="S130" s="301"/>
      <c r="T130" s="450">
        <f t="shared" si="14"/>
        <v>0</v>
      </c>
    </row>
    <row r="131" spans="1:21">
      <c r="A131" s="3"/>
      <c r="B131" s="653"/>
      <c r="C131" s="651"/>
      <c r="D131" s="652"/>
      <c r="E131" s="705"/>
      <c r="F131" s="658"/>
      <c r="G131" s="241"/>
      <c r="H131" s="237"/>
      <c r="I131" s="237"/>
      <c r="J131" s="237"/>
      <c r="K131" s="260"/>
      <c r="L131" s="237"/>
      <c r="M131" s="237"/>
      <c r="N131" s="237"/>
      <c r="O131" s="237"/>
      <c r="P131" s="260"/>
      <c r="Q131" s="260"/>
      <c r="R131" s="237"/>
      <c r="S131" s="301"/>
      <c r="T131" s="450">
        <f t="shared" si="14"/>
        <v>0</v>
      </c>
    </row>
    <row r="132" spans="1:21" ht="14.25" customHeight="1">
      <c r="A132" s="3"/>
      <c r="B132" s="659"/>
      <c r="C132" s="660"/>
      <c r="D132" s="661"/>
      <c r="E132" s="684"/>
      <c r="F132" s="684"/>
      <c r="G132" s="240"/>
      <c r="H132" s="499"/>
      <c r="I132" s="499"/>
      <c r="J132" s="499"/>
      <c r="K132" s="499"/>
      <c r="L132" s="499"/>
      <c r="M132" s="499"/>
      <c r="N132" s="499"/>
      <c r="O132" s="499"/>
      <c r="P132" s="502"/>
      <c r="Q132" s="502"/>
      <c r="R132" s="499"/>
      <c r="S132" s="503"/>
      <c r="T132" s="451">
        <f t="shared" si="14"/>
        <v>0</v>
      </c>
    </row>
    <row r="133" spans="1:21" ht="15.75" thickBot="1">
      <c r="A133" s="3"/>
      <c r="B133" s="662"/>
      <c r="C133" s="663"/>
      <c r="D133" s="664"/>
      <c r="E133" s="684"/>
      <c r="F133" s="684"/>
      <c r="G133" s="240"/>
      <c r="H133" s="499"/>
      <c r="I133" s="499"/>
      <c r="J133" s="499"/>
      <c r="K133" s="499"/>
      <c r="L133" s="499"/>
      <c r="M133" s="499"/>
      <c r="N133" s="499"/>
      <c r="O133" s="499"/>
      <c r="P133" s="502"/>
      <c r="Q133" s="502"/>
      <c r="R133" s="499"/>
      <c r="S133" s="503"/>
      <c r="T133" s="451">
        <f t="shared" si="14"/>
        <v>0</v>
      </c>
    </row>
    <row r="134" spans="1:21" ht="14.25" customHeight="1">
      <c r="A134" s="3"/>
      <c r="B134" s="650"/>
      <c r="C134" s="651"/>
      <c r="D134" s="652"/>
      <c r="E134" s="704"/>
      <c r="F134" s="706"/>
      <c r="G134" s="241"/>
      <c r="H134" s="237"/>
      <c r="I134" s="237"/>
      <c r="J134" s="237"/>
      <c r="K134" s="237"/>
      <c r="L134" s="237"/>
      <c r="M134" s="237"/>
      <c r="N134" s="237"/>
      <c r="O134" s="237"/>
      <c r="P134" s="237"/>
      <c r="Q134" s="237"/>
      <c r="R134" s="237"/>
      <c r="S134" s="301"/>
      <c r="T134" s="450">
        <f t="shared" si="14"/>
        <v>0</v>
      </c>
    </row>
    <row r="135" spans="1:21">
      <c r="A135" s="3"/>
      <c r="B135" s="653"/>
      <c r="C135" s="651"/>
      <c r="D135" s="652"/>
      <c r="E135" s="705"/>
      <c r="F135" s="658"/>
      <c r="G135" s="241"/>
      <c r="H135" s="237"/>
      <c r="I135" s="237"/>
      <c r="J135" s="237"/>
      <c r="K135" s="237"/>
      <c r="L135" s="237"/>
      <c r="M135" s="237"/>
      <c r="N135" s="237"/>
      <c r="O135" s="237"/>
      <c r="P135" s="237"/>
      <c r="Q135" s="237"/>
      <c r="R135" s="237"/>
      <c r="S135" s="301"/>
      <c r="T135" s="450">
        <f t="shared" si="14"/>
        <v>0</v>
      </c>
    </row>
    <row r="136" spans="1:21" ht="14.25" customHeight="1">
      <c r="A136" s="3"/>
      <c r="B136" s="682"/>
      <c r="C136" s="660"/>
      <c r="D136" s="661"/>
      <c r="E136" s="684"/>
      <c r="F136" s="684"/>
      <c r="G136" s="240"/>
      <c r="H136" s="499"/>
      <c r="I136" s="499"/>
      <c r="J136" s="499"/>
      <c r="K136" s="499"/>
      <c r="L136" s="499"/>
      <c r="M136" s="499"/>
      <c r="N136" s="499"/>
      <c r="O136" s="499"/>
      <c r="P136" s="499"/>
      <c r="Q136" s="499"/>
      <c r="R136" s="499"/>
      <c r="S136" s="503"/>
      <c r="T136" s="451">
        <f t="shared" si="14"/>
        <v>0</v>
      </c>
    </row>
    <row r="137" spans="1:21" ht="15.75" thickBot="1">
      <c r="A137" s="3"/>
      <c r="B137" s="662"/>
      <c r="C137" s="663"/>
      <c r="D137" s="664"/>
      <c r="E137" s="684"/>
      <c r="F137" s="684"/>
      <c r="G137" s="302"/>
      <c r="H137" s="504"/>
      <c r="I137" s="504"/>
      <c r="J137" s="504"/>
      <c r="K137" s="504"/>
      <c r="L137" s="504"/>
      <c r="M137" s="504"/>
      <c r="N137" s="504"/>
      <c r="O137" s="504"/>
      <c r="P137" s="504"/>
      <c r="Q137" s="504"/>
      <c r="R137" s="504"/>
      <c r="S137" s="505"/>
      <c r="T137" s="451">
        <f t="shared" si="14"/>
        <v>0</v>
      </c>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05"/>
      <c r="C141" s="3"/>
      <c r="D141" s="3"/>
      <c r="E141" s="3"/>
      <c r="F141" s="3"/>
      <c r="G141" s="2"/>
      <c r="H141" s="3"/>
      <c r="I141" s="3"/>
      <c r="J141" s="3"/>
      <c r="K141" s="3"/>
      <c r="L141" s="3"/>
      <c r="M141" s="3"/>
      <c r="N141" s="3"/>
      <c r="O141" s="3"/>
      <c r="R141" s="36"/>
      <c r="S141" s="36"/>
    </row>
    <row r="142" spans="1:21">
      <c r="A142" s="3"/>
      <c r="B142" s="3" t="s">
        <v>388</v>
      </c>
      <c r="C142" s="3"/>
      <c r="D142" s="3"/>
      <c r="E142" s="303" t="s">
        <v>329</v>
      </c>
      <c r="F142" s="263" t="s">
        <v>338</v>
      </c>
      <c r="G142" s="239"/>
      <c r="H142" s="362" t="str">
        <f t="shared" ref="H142:S142" si="16">C30</f>
        <v>P1</v>
      </c>
      <c r="I142" s="362" t="str">
        <f t="shared" si="16"/>
        <v>P2</v>
      </c>
      <c r="J142" s="362" t="str">
        <f t="shared" si="16"/>
        <v>P3</v>
      </c>
      <c r="K142" s="362" t="str">
        <f t="shared" si="16"/>
        <v>P4</v>
      </c>
      <c r="L142" s="362" t="str">
        <f t="shared" si="16"/>
        <v>P5</v>
      </c>
      <c r="M142" s="362" t="str">
        <f t="shared" si="16"/>
        <v>P6</v>
      </c>
      <c r="N142" s="362" t="str">
        <f t="shared" si="16"/>
        <v>P7</v>
      </c>
      <c r="O142" s="362" t="str">
        <f t="shared" si="16"/>
        <v>P8</v>
      </c>
      <c r="P142" s="362" t="str">
        <f t="shared" si="16"/>
        <v>P9</v>
      </c>
      <c r="Q142" s="362" t="str">
        <f t="shared" si="16"/>
        <v>P10</v>
      </c>
      <c r="R142" s="362" t="str">
        <f t="shared" si="16"/>
        <v>P11</v>
      </c>
      <c r="S142" s="362" t="str">
        <f t="shared" si="16"/>
        <v>P12</v>
      </c>
      <c r="T142" s="36"/>
      <c r="U142" s="36"/>
    </row>
    <row r="143" spans="1:21">
      <c r="A143" s="3"/>
      <c r="B143" s="676" t="str">
        <f>IF(ISBLANK(B118),"",(B118))</f>
        <v>Pr1.Number of male and female condoms distributed to FSW</v>
      </c>
      <c r="C143" s="677"/>
      <c r="D143" s="678"/>
      <c r="E143" s="683" t="str">
        <f>IF(ISBLANK(E118),"",(E118))</f>
        <v>2.1</v>
      </c>
      <c r="F143" s="685" t="str">
        <f>IF(ISBLANK(F118),"",(F118))</f>
        <v>Yes</v>
      </c>
      <c r="G143" s="328" t="s">
        <v>92</v>
      </c>
      <c r="H143" s="392">
        <f t="shared" ref="H143:S143" si="17">H118</f>
        <v>950700</v>
      </c>
      <c r="I143" s="392">
        <f t="shared" si="17"/>
        <v>950700</v>
      </c>
      <c r="J143" s="392">
        <f t="shared" si="17"/>
        <v>1901400</v>
      </c>
      <c r="K143" s="392">
        <f t="shared" si="17"/>
        <v>0</v>
      </c>
      <c r="L143" s="392">
        <f t="shared" si="17"/>
        <v>0</v>
      </c>
      <c r="M143" s="392">
        <f t="shared" si="17"/>
        <v>0</v>
      </c>
      <c r="N143" s="392">
        <f t="shared" si="17"/>
        <v>0</v>
      </c>
      <c r="O143" s="392">
        <f t="shared" si="17"/>
        <v>0</v>
      </c>
      <c r="P143" s="392">
        <f t="shared" si="17"/>
        <v>650000</v>
      </c>
      <c r="Q143" s="392">
        <f t="shared" si="17"/>
        <v>650000</v>
      </c>
      <c r="R143" s="392">
        <f t="shared" si="17"/>
        <v>0</v>
      </c>
      <c r="S143" s="392">
        <f t="shared" si="17"/>
        <v>0</v>
      </c>
      <c r="T143" s="36"/>
      <c r="U143" s="36"/>
    </row>
    <row r="144" spans="1:21" ht="15.75" thickBot="1">
      <c r="A144" s="3"/>
      <c r="B144" s="679"/>
      <c r="C144" s="680"/>
      <c r="D144" s="681"/>
      <c r="E144" s="683"/>
      <c r="F144" s="685"/>
      <c r="G144" s="130" t="s">
        <v>93</v>
      </c>
      <c r="H144" s="392">
        <f t="shared" ref="H144:K148" si="18">H119</f>
        <v>971</v>
      </c>
      <c r="I144" s="392">
        <f t="shared" si="18"/>
        <v>1442314</v>
      </c>
      <c r="J144" s="392">
        <f t="shared" si="18"/>
        <v>1443285</v>
      </c>
      <c r="K144" s="392">
        <f t="shared" si="18"/>
        <v>0.75906437361943835</v>
      </c>
      <c r="L144" s="392">
        <f t="shared" ref="L144:S144" si="19">L119</f>
        <v>0</v>
      </c>
      <c r="M144" s="392">
        <f t="shared" si="19"/>
        <v>0</v>
      </c>
      <c r="N144" s="392">
        <f t="shared" si="19"/>
        <v>0</v>
      </c>
      <c r="O144" s="392">
        <f t="shared" si="19"/>
        <v>0</v>
      </c>
      <c r="P144" s="392">
        <f t="shared" si="19"/>
        <v>1113886</v>
      </c>
      <c r="Q144" s="392">
        <f t="shared" si="19"/>
        <v>50361</v>
      </c>
      <c r="R144" s="392">
        <f t="shared" si="19"/>
        <v>0</v>
      </c>
      <c r="S144" s="392">
        <f t="shared" si="19"/>
        <v>0</v>
      </c>
      <c r="T144" s="36"/>
      <c r="U144" s="36"/>
    </row>
    <row r="145" spans="1:21">
      <c r="A145" s="3"/>
      <c r="B145" s="676" t="str">
        <f>IF(ISBLANK(B120),"",(B120))</f>
        <v>Pr2. Number of FSWs who received testing and counseling for HIV and received their test results</v>
      </c>
      <c r="C145" s="677"/>
      <c r="D145" s="678"/>
      <c r="E145" s="683">
        <f>IF(ISBLANK(E120),"",(E120))</f>
        <v>2.2000000000000002</v>
      </c>
      <c r="F145" s="685" t="str">
        <f>IF(ISBLANK(F120),"",(F120))</f>
        <v>Yes</v>
      </c>
      <c r="G145" s="238" t="s">
        <v>92</v>
      </c>
      <c r="H145" s="392">
        <f t="shared" si="18"/>
        <v>2252</v>
      </c>
      <c r="I145" s="392">
        <f>I120</f>
        <v>2253</v>
      </c>
      <c r="J145" s="392">
        <f t="shared" si="18"/>
        <v>4505</v>
      </c>
      <c r="K145" s="392">
        <f>K120</f>
        <v>0</v>
      </c>
      <c r="L145" s="392">
        <f t="shared" ref="L145:S145" si="20">L120</f>
        <v>0</v>
      </c>
      <c r="M145" s="392">
        <f t="shared" si="20"/>
        <v>0</v>
      </c>
      <c r="N145" s="392">
        <f t="shared" si="20"/>
        <v>0</v>
      </c>
      <c r="O145" s="392">
        <f t="shared" si="20"/>
        <v>0</v>
      </c>
      <c r="P145" s="392">
        <f t="shared" si="20"/>
        <v>1550</v>
      </c>
      <c r="Q145" s="392">
        <f t="shared" si="20"/>
        <v>1550</v>
      </c>
      <c r="R145" s="392">
        <f t="shared" si="20"/>
        <v>0</v>
      </c>
      <c r="S145" s="392">
        <f t="shared" si="20"/>
        <v>0</v>
      </c>
      <c r="T145" s="36"/>
      <c r="U145" s="36"/>
    </row>
    <row r="146" spans="1:21" ht="15.75" thickBot="1">
      <c r="A146" s="3"/>
      <c r="B146" s="679"/>
      <c r="C146" s="680"/>
      <c r="D146" s="681"/>
      <c r="E146" s="683"/>
      <c r="F146" s="685"/>
      <c r="G146" s="238" t="s">
        <v>93</v>
      </c>
      <c r="H146" s="392">
        <f t="shared" si="18"/>
        <v>1247</v>
      </c>
      <c r="I146" s="392">
        <f t="shared" si="18"/>
        <v>2017</v>
      </c>
      <c r="J146" s="392">
        <f t="shared" si="18"/>
        <v>3264</v>
      </c>
      <c r="K146" s="392">
        <f t="shared" si="18"/>
        <v>0.7245283018867924</v>
      </c>
      <c r="L146" s="392">
        <f t="shared" ref="L146:S146" si="21">L121</f>
        <v>0</v>
      </c>
      <c r="M146" s="392">
        <f t="shared" si="21"/>
        <v>0</v>
      </c>
      <c r="N146" s="392">
        <f t="shared" si="21"/>
        <v>0</v>
      </c>
      <c r="O146" s="392">
        <f t="shared" si="21"/>
        <v>0</v>
      </c>
      <c r="P146" s="392">
        <f t="shared" si="21"/>
        <v>1797</v>
      </c>
      <c r="Q146" s="392">
        <f t="shared" si="21"/>
        <v>1493</v>
      </c>
      <c r="R146" s="392">
        <f t="shared" si="21"/>
        <v>0</v>
      </c>
      <c r="S146" s="392">
        <f t="shared" si="21"/>
        <v>0</v>
      </c>
      <c r="T146" s="36"/>
      <c r="U146" s="36"/>
    </row>
    <row r="147" spans="1:21">
      <c r="A147" s="3"/>
      <c r="B147" s="676" t="str">
        <f>IF(ISBLANK(B122),"",(B122))</f>
        <v>Pr3. Number of FSWs reached with HIV and AIDS prevention programs -with defined service package</v>
      </c>
      <c r="C147" s="677"/>
      <c r="D147" s="678"/>
      <c r="E147" s="683">
        <f>IF(ISBLANK(E122),"",(E122))</f>
        <v>2.2999999999999998</v>
      </c>
      <c r="F147" s="685" t="str">
        <f>IF(ISBLANK(F122),"",(F122))</f>
        <v>Yes</v>
      </c>
      <c r="G147" s="130" t="s">
        <v>92</v>
      </c>
      <c r="H147" s="392">
        <f t="shared" si="18"/>
        <v>2502</v>
      </c>
      <c r="I147" s="392">
        <f t="shared" si="18"/>
        <v>2503</v>
      </c>
      <c r="J147" s="392">
        <f t="shared" si="18"/>
        <v>5005</v>
      </c>
      <c r="K147" s="392">
        <f t="shared" si="18"/>
        <v>0</v>
      </c>
      <c r="L147" s="392">
        <f t="shared" ref="L147:S147" si="22">L122</f>
        <v>0</v>
      </c>
      <c r="M147" s="392">
        <f t="shared" si="22"/>
        <v>0</v>
      </c>
      <c r="N147" s="392">
        <f t="shared" si="22"/>
        <v>0</v>
      </c>
      <c r="O147" s="392">
        <f t="shared" si="22"/>
        <v>0</v>
      </c>
      <c r="P147" s="392">
        <f t="shared" si="22"/>
        <v>2000</v>
      </c>
      <c r="Q147" s="392">
        <f t="shared" si="22"/>
        <v>2000</v>
      </c>
      <c r="R147" s="392">
        <f t="shared" si="22"/>
        <v>0</v>
      </c>
      <c r="S147" s="392">
        <f t="shared" si="22"/>
        <v>0</v>
      </c>
      <c r="T147" s="36"/>
      <c r="U147" s="36"/>
    </row>
    <row r="148" spans="1:21" ht="15.75" thickBot="1">
      <c r="A148" s="3"/>
      <c r="B148" s="679"/>
      <c r="C148" s="680"/>
      <c r="D148" s="681"/>
      <c r="E148" s="683"/>
      <c r="F148" s="685"/>
      <c r="G148" s="131" t="s">
        <v>93</v>
      </c>
      <c r="H148" s="393">
        <f t="shared" si="18"/>
        <v>1767</v>
      </c>
      <c r="I148" s="393">
        <f t="shared" si="18"/>
        <v>1930</v>
      </c>
      <c r="J148" s="393">
        <f t="shared" si="18"/>
        <v>3697</v>
      </c>
      <c r="K148" s="393">
        <f t="shared" si="18"/>
        <v>0.73866133866133865</v>
      </c>
      <c r="L148" s="392">
        <f t="shared" ref="L148:S148" si="23">L123</f>
        <v>0</v>
      </c>
      <c r="M148" s="392">
        <f t="shared" si="23"/>
        <v>0</v>
      </c>
      <c r="N148" s="392">
        <f t="shared" si="23"/>
        <v>0</v>
      </c>
      <c r="O148" s="392">
        <f t="shared" si="23"/>
        <v>0</v>
      </c>
      <c r="P148" s="392">
        <f t="shared" si="23"/>
        <v>2111</v>
      </c>
      <c r="Q148" s="392">
        <f t="shared" si="23"/>
        <v>1895</v>
      </c>
      <c r="R148" s="392">
        <f t="shared" si="23"/>
        <v>0</v>
      </c>
      <c r="S148" s="392">
        <f t="shared" si="23"/>
        <v>0</v>
      </c>
      <c r="T148" s="36"/>
      <c r="U148" s="36"/>
    </row>
    <row r="149" spans="1:21">
      <c r="A149" s="3"/>
      <c r="B149" s="3"/>
      <c r="C149" s="3"/>
      <c r="D149" s="3"/>
      <c r="E149" s="3"/>
      <c r="F149" s="3"/>
      <c r="G149" s="3"/>
      <c r="H149" s="3"/>
      <c r="I149" s="3"/>
      <c r="J149" s="3"/>
      <c r="K149" s="3"/>
      <c r="L149" s="3"/>
      <c r="M149" s="3"/>
      <c r="N149"/>
      <c r="O149"/>
      <c r="P149" s="36"/>
      <c r="Q149" s="36"/>
    </row>
    <row r="150" spans="1:21">
      <c r="N150"/>
      <c r="O150"/>
      <c r="P150" s="36"/>
      <c r="Q150" s="36"/>
    </row>
    <row r="151" spans="1:21">
      <c r="N151"/>
      <c r="O151"/>
      <c r="P151" s="36"/>
      <c r="Q151" s="36"/>
    </row>
    <row r="152" spans="1:21">
      <c r="N152"/>
      <c r="O152"/>
      <c r="P152" s="36"/>
      <c r="Q152" s="36"/>
    </row>
  </sheetData>
  <mergeCells count="74">
    <mergeCell ref="E134:E135"/>
    <mergeCell ref="F134:F135"/>
    <mergeCell ref="F126:F127"/>
    <mergeCell ref="E130:E131"/>
    <mergeCell ref="F130:F131"/>
    <mergeCell ref="F132:F133"/>
    <mergeCell ref="E132:E133"/>
    <mergeCell ref="E126:E127"/>
    <mergeCell ref="F128:F129"/>
    <mergeCell ref="E128:E129"/>
    <mergeCell ref="O31:O34"/>
    <mergeCell ref="E118:E119"/>
    <mergeCell ref="F118:F119"/>
    <mergeCell ref="F124:F125"/>
    <mergeCell ref="E124:E125"/>
    <mergeCell ref="B128:D129"/>
    <mergeCell ref="B130:D131"/>
    <mergeCell ref="B132:D133"/>
    <mergeCell ref="B134:D135"/>
    <mergeCell ref="B124:D125"/>
    <mergeCell ref="B126:D127"/>
    <mergeCell ref="B21:J21"/>
    <mergeCell ref="B73:C73"/>
    <mergeCell ref="E122:E123"/>
    <mergeCell ref="B116:D116"/>
    <mergeCell ref="D24:E24"/>
    <mergeCell ref="G24:H24"/>
    <mergeCell ref="I24:J24"/>
    <mergeCell ref="F120:F121"/>
    <mergeCell ref="E120:E121"/>
    <mergeCell ref="B26:C26"/>
    <mergeCell ref="F47:I47"/>
    <mergeCell ref="B108:B111"/>
    <mergeCell ref="B147:D148"/>
    <mergeCell ref="B136:D137"/>
    <mergeCell ref="E145:E146"/>
    <mergeCell ref="F136:F137"/>
    <mergeCell ref="E143:E144"/>
    <mergeCell ref="F145:F146"/>
    <mergeCell ref="E147:E148"/>
    <mergeCell ref="F147:F148"/>
    <mergeCell ref="B145:D146"/>
    <mergeCell ref="E136:E137"/>
    <mergeCell ref="F143:F144"/>
    <mergeCell ref="B143:D144"/>
    <mergeCell ref="B2:J2"/>
    <mergeCell ref="C4:D4"/>
    <mergeCell ref="E4:F4"/>
    <mergeCell ref="G4:J4"/>
    <mergeCell ref="I8:J8"/>
    <mergeCell ref="C8:D8"/>
    <mergeCell ref="C6:D6"/>
    <mergeCell ref="E6:F6"/>
    <mergeCell ref="I6:J6"/>
    <mergeCell ref="A118:A123"/>
    <mergeCell ref="B29:N29"/>
    <mergeCell ref="B118:D119"/>
    <mergeCell ref="B60:D60"/>
    <mergeCell ref="F122:F123"/>
    <mergeCell ref="B120:D121"/>
    <mergeCell ref="B122:D123"/>
    <mergeCell ref="G90:H90"/>
    <mergeCell ref="B72:C72"/>
    <mergeCell ref="B71:C71"/>
    <mergeCell ref="B18:C18"/>
    <mergeCell ref="E10:F10"/>
    <mergeCell ref="E12:F12"/>
    <mergeCell ref="C10:D10"/>
    <mergeCell ref="C12:D12"/>
    <mergeCell ref="B14:J14"/>
    <mergeCell ref="D18:F18"/>
    <mergeCell ref="H16:I16"/>
    <mergeCell ref="G12:J12"/>
    <mergeCell ref="G10:J10"/>
  </mergeCells>
  <phoneticPr fontId="32" type="noConversion"/>
  <conditionalFormatting sqref="B34 B32 C32:D33 E32:G32 E33:N33 C31">
    <cfRule type="expression" dxfId="37" priority="3" stopIfTrue="1">
      <formula>+AND(B30&gt;=#REF!,B30&lt;=#REF!)</formula>
    </cfRule>
  </conditionalFormatting>
  <conditionalFormatting sqref="C34:N34">
    <cfRule type="expression" dxfId="36" priority="4" stopIfTrue="1">
      <formula>+AND(C32&gt;=#REF!,C32&lt;=#REF!)</formula>
    </cfRule>
  </conditionalFormatting>
  <conditionalFormatting sqref="C30:N30 C94:N94">
    <cfRule type="cellIs" dxfId="35" priority="7" stopIfTrue="1" operator="equal">
      <formula>$C$16</formula>
    </cfRule>
  </conditionalFormatting>
  <conditionalFormatting sqref="C12:D12">
    <cfRule type="cellIs" dxfId="34" priority="9" stopIfTrue="1" operator="equal">
      <formula>"C"</formula>
    </cfRule>
    <cfRule type="cellIs" dxfId="33" priority="10" stopIfTrue="1" operator="equal">
      <formula>"B2"</formula>
    </cfRule>
    <cfRule type="cellIs" dxfId="32" priority="11" stopIfTrue="1" operator="equal">
      <formula>"B1"</formula>
    </cfRule>
  </conditionalFormatting>
  <conditionalFormatting sqref="H142:S142 H116:S116 H117:I117 K117:S117">
    <cfRule type="cellIs" dxfId="31" priority="18" stopIfTrue="1" operator="equal">
      <formula>$C$16</formula>
    </cfRule>
  </conditionalFormatting>
  <conditionalFormatting sqref="H32">
    <cfRule type="expression" dxfId="30" priority="1" stopIfTrue="1">
      <formula>+AND(H31&gt;=#REF!,H31&lt;=#REF!)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8" max="16383" man="1"/>
  </rowBreaks>
  <ignoredErrors>
    <ignoredError sqref="H142:S142 E14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A5" zoomScale="110" zoomScaleNormal="110" zoomScaleSheetLayoutView="100" workbookViewId="0">
      <selection activeCell="G12" sqref="G12:J12"/>
    </sheetView>
  </sheetViews>
  <sheetFormatPr defaultColWidth="11.42578125" defaultRowHeight="15"/>
  <cols>
    <col min="1" max="1" width="21.140625" style="3" customWidth="1"/>
    <col min="2" max="2" width="12.5703125" style="3" customWidth="1"/>
    <col min="3" max="3" width="20.5703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5703125" style="3" customWidth="1"/>
    <col min="15" max="15" width="7.140625" style="3" customWidth="1"/>
    <col min="16" max="16384" width="11.42578125" style="3"/>
  </cols>
  <sheetData>
    <row r="1" spans="1:24" ht="21" customHeight="1">
      <c r="A1" s="2"/>
      <c r="B1" s="2"/>
      <c r="C1" s="2"/>
      <c r="D1" s="2"/>
      <c r="E1" s="2"/>
      <c r="F1" s="2"/>
      <c r="G1" s="256"/>
      <c r="H1" s="2"/>
      <c r="I1" s="2"/>
      <c r="J1" s="2"/>
    </row>
    <row r="2" spans="1:24" ht="25.5" customHeight="1"/>
    <row r="3" spans="1:24" ht="36">
      <c r="B3" s="707" t="str">
        <f>+"Dashboard: "&amp;" "&amp;+IF('Data Entry'!C4="Please Select","",'Data Entry'!C4&amp;" - ")&amp;+IF('Data Entry'!G6="Please Select","",'Data Entry'!G6&amp;"  (")&amp;+IF('Data Entry'!C8="Please Select","",'Data Entry'!C8)&amp;")"</f>
        <v>Dashboard:  Ghana - HIV / AIDS  (Adventist Development and Relief Agency, Ghana)</v>
      </c>
      <c r="C3" s="707"/>
      <c r="D3" s="707"/>
      <c r="E3" s="707"/>
      <c r="F3" s="707"/>
      <c r="G3" s="707"/>
      <c r="H3" s="707"/>
      <c r="I3" s="707"/>
      <c r="J3" s="70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2" t="s">
        <v>33</v>
      </c>
      <c r="B6" s="709" t="str">
        <f>+IF('Data Entry'!C4="Please Select","",'Data Entry'!C4)</f>
        <v>Ghana</v>
      </c>
      <c r="C6" s="709"/>
      <c r="D6" s="713" t="s">
        <v>19</v>
      </c>
      <c r="E6" s="713"/>
      <c r="F6" s="714" t="str">
        <f>+'Data Entry'!G4</f>
        <v xml:space="preserve">Reinforcing the Scaling Up of HIV Services: Strengthening HIV Prevention and Effective Targeting </v>
      </c>
      <c r="G6" s="714"/>
      <c r="H6" s="714"/>
      <c r="I6" s="714"/>
      <c r="J6" s="71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54" t="s">
        <v>34</v>
      </c>
      <c r="B9" s="458" t="str">
        <f>+IF('Data Entry'!G6="Please Select","",'Data Entry'!G6)</f>
        <v>HIV / AIDS</v>
      </c>
      <c r="C9" s="354" t="s">
        <v>330</v>
      </c>
      <c r="D9" s="324">
        <f>+'Data Entry'!C6</f>
        <v>0</v>
      </c>
      <c r="E9" s="711" t="s">
        <v>20</v>
      </c>
      <c r="F9" s="711"/>
      <c r="G9" s="325">
        <f>+IF(ISBLANK('Data Entry'!C10),"",'Data Entry'!C10)</f>
        <v>42186</v>
      </c>
      <c r="H9" s="354" t="str">
        <f>'Data Entry'!H6</f>
        <v>NFM Funding:</v>
      </c>
      <c r="I9" s="710" t="str">
        <f>+IF(ISBLANK('Data Entry'!I6),"",'Data Entry'!I6)</f>
        <v>US$3,300,664</v>
      </c>
      <c r="J9" s="710"/>
      <c r="K9" s="50"/>
      <c r="L9" s="50"/>
      <c r="M9" s="50"/>
      <c r="N9" s="50"/>
      <c r="O9" s="52"/>
      <c r="P9" s="51"/>
      <c r="Q9" s="52"/>
      <c r="R9" s="53"/>
      <c r="S9" s="17"/>
      <c r="T9" s="11"/>
      <c r="U9" s="11"/>
      <c r="V9" s="10"/>
      <c r="W9" s="10"/>
      <c r="X9" s="10"/>
    </row>
    <row r="10" spans="1:24" ht="25.5" customHeight="1">
      <c r="A10" s="354" t="s">
        <v>325</v>
      </c>
      <c r="B10" s="459" t="str">
        <f>+IF('Data Entry'!G8="Please Select","",'Data Entry'!G8)</f>
        <v/>
      </c>
      <c r="C10" s="354" t="s">
        <v>324</v>
      </c>
      <c r="D10" s="456" t="str">
        <f>+IF('Data Entry'!I8="Please Select","",'Data Entry'!I8)</f>
        <v/>
      </c>
      <c r="E10" s="712" t="s">
        <v>275</v>
      </c>
      <c r="F10" s="712"/>
      <c r="G10" s="708" t="str">
        <f>+'Data Entry'!C8</f>
        <v>Adventist Development and Relief Agency, Ghana</v>
      </c>
      <c r="H10" s="708"/>
      <c r="I10" s="708"/>
      <c r="J10" s="708"/>
      <c r="K10" s="54"/>
      <c r="L10" s="54"/>
      <c r="M10" s="50"/>
      <c r="N10" s="54"/>
      <c r="O10" s="52"/>
      <c r="P10" s="51"/>
      <c r="Q10" s="11"/>
      <c r="R10" s="53"/>
      <c r="S10" s="17"/>
      <c r="T10" s="11"/>
      <c r="U10" s="11"/>
    </row>
    <row r="11" spans="1:24" ht="25.5" customHeight="1">
      <c r="A11" s="354" t="s">
        <v>28</v>
      </c>
      <c r="B11" s="460" t="str">
        <f>+'Data Entry'!C16</f>
        <v>P2</v>
      </c>
      <c r="C11" s="418" t="s">
        <v>273</v>
      </c>
      <c r="D11" s="457">
        <f>+IF(ISBLANK('Data Entry'!E16),"",'Data Entry'!E16)</f>
        <v>42278</v>
      </c>
      <c r="E11" s="711" t="s">
        <v>29</v>
      </c>
      <c r="F11" s="711"/>
      <c r="G11" s="325">
        <f>+IF(ISBLANK('Data Entry'!G16),"",'Data Entry'!G16)</f>
        <v>42369</v>
      </c>
      <c r="H11" s="354" t="s">
        <v>36</v>
      </c>
      <c r="I11" s="715" t="str">
        <f>+IF('Data Entry'!C12="Please Select","",'Data Entry'!C12)</f>
        <v/>
      </c>
      <c r="J11" s="715"/>
      <c r="K11" s="255"/>
      <c r="L11" s="54"/>
      <c r="M11" s="50"/>
      <c r="N11" s="54"/>
      <c r="O11" s="54"/>
      <c r="P11" s="51"/>
      <c r="Q11" s="11"/>
      <c r="R11" s="53"/>
      <c r="S11" s="17"/>
      <c r="T11" s="12"/>
      <c r="U11" s="11"/>
    </row>
    <row r="12" spans="1:24" ht="25.5" customHeight="1">
      <c r="A12" s="354" t="s">
        <v>38</v>
      </c>
      <c r="B12" s="708" t="str">
        <f>+IF('Data Entry'!G10="Please Select","",'Data Entry'!G10)</f>
        <v>PwC (PricewaterhouseCoopers)</v>
      </c>
      <c r="C12" s="708"/>
      <c r="D12" s="708"/>
      <c r="E12" s="712" t="s">
        <v>295</v>
      </c>
      <c r="F12" s="712"/>
      <c r="G12" s="708" t="str">
        <f>+'Data Entry'!G12</f>
        <v>Mark Saalfeld</v>
      </c>
      <c r="H12" s="708"/>
      <c r="I12" s="708"/>
      <c r="J12" s="708"/>
      <c r="K12" s="54"/>
      <c r="L12" s="54"/>
      <c r="M12" s="50"/>
      <c r="N12" s="54"/>
      <c r="O12" s="17"/>
      <c r="P12" s="51"/>
      <c r="Q12" s="11"/>
      <c r="R12" s="53"/>
      <c r="S12" s="17"/>
      <c r="T12" s="11"/>
      <c r="U12" s="55"/>
      <c r="V12" s="11"/>
      <c r="W12" s="12"/>
      <c r="X12" s="11"/>
    </row>
    <row r="13" spans="1:24" ht="25.5" customHeight="1">
      <c r="A13" s="354" t="s">
        <v>39</v>
      </c>
      <c r="B13" s="708" t="str">
        <f>+'Data Entry'!D18</f>
        <v>Adventist Development and Relief Agency, Ghana</v>
      </c>
      <c r="C13" s="708"/>
      <c r="D13" s="708"/>
      <c r="E13" s="712" t="s">
        <v>37</v>
      </c>
      <c r="F13" s="712"/>
      <c r="G13" s="716">
        <f>+IF(ISBLANK('Data Entry'!J16),"",'Data Entry'!J16)</f>
        <v>42415</v>
      </c>
      <c r="H13" s="717"/>
      <c r="I13" s="717"/>
      <c r="J13" s="717"/>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55"/>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2"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13" zoomScaleNormal="120" workbookViewId="0">
      <selection activeCell="P10" sqref="P10"/>
    </sheetView>
  </sheetViews>
  <sheetFormatPr defaultColWidth="11" defaultRowHeight="15"/>
  <cols>
    <col min="1" max="1" width="3.5703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39" t="str">
        <f>'Grant Detail'!B3:J3</f>
        <v>Dashboard:  Ghana - HIV / AIDS  (Adventist Development and Relief Agency, Ghana)</v>
      </c>
      <c r="C2" s="639"/>
      <c r="D2" s="639"/>
      <c r="E2" s="639"/>
      <c r="F2" s="639"/>
      <c r="G2" s="639"/>
      <c r="H2" s="639"/>
      <c r="I2" s="639"/>
      <c r="J2" s="639"/>
      <c r="K2" s="639"/>
      <c r="L2" s="1"/>
      <c r="M2" s="1"/>
      <c r="N2" s="1"/>
      <c r="O2" s="1"/>
    </row>
    <row r="3" spans="2:15">
      <c r="B3" s="132" t="str">
        <f>+IF('Data Entry'!G8="Please Select","",'Data Entry'!G8)</f>
        <v/>
      </c>
      <c r="C3" s="738" t="str">
        <f>+IF('Data Entry'!I8="Please Select","",'Data Entry'!I8)</f>
        <v/>
      </c>
      <c r="D3" s="738"/>
      <c r="E3" s="737"/>
      <c r="F3" s="737"/>
      <c r="G3" s="737"/>
      <c r="H3" s="737"/>
      <c r="I3" s="735" t="str">
        <f>+'Data Entry'!B16</f>
        <v>Report Period:</v>
      </c>
      <c r="J3" s="735"/>
      <c r="K3" s="198" t="str">
        <f>+'Data Entry'!C16</f>
        <v>P2</v>
      </c>
      <c r="L3" s="83"/>
    </row>
    <row r="4" spans="2:15">
      <c r="B4" s="132" t="str">
        <f>+'Data Entry'!B12</f>
        <v>Latest Rating:</v>
      </c>
      <c r="C4" s="739" t="str">
        <f>+IF('Data Entry'!C12="Please Select","",'Data Entry'!C12)</f>
        <v/>
      </c>
      <c r="D4" s="739"/>
      <c r="E4" s="737" t="str">
        <f>+'Data Entry'!C8</f>
        <v>Adventist Development and Relief Agency, Ghana</v>
      </c>
      <c r="F4" s="737"/>
      <c r="G4" s="737"/>
      <c r="H4" s="737"/>
      <c r="I4" s="735" t="str">
        <f>+'Data Entry'!D16</f>
        <v>From:</v>
      </c>
      <c r="J4" s="736"/>
      <c r="K4" s="200">
        <f>+IF(ISBLANK('Data Entry'!E16),"",'Data Entry'!E16)</f>
        <v>42278</v>
      </c>
    </row>
    <row r="5" spans="2:15" ht="18.75" customHeight="1">
      <c r="B5" s="132"/>
      <c r="C5" s="132"/>
      <c r="D5" s="734" t="str">
        <f>+'Data Entry'!G4</f>
        <v xml:space="preserve">Reinforcing the Scaling Up of HIV Services: Strengthening HIV Prevention and Effective Targeting </v>
      </c>
      <c r="E5" s="734"/>
      <c r="F5" s="734"/>
      <c r="G5" s="734"/>
      <c r="H5" s="734"/>
      <c r="I5" s="734"/>
      <c r="J5" s="132" t="str">
        <f>+'Data Entry'!F16</f>
        <v>To:</v>
      </c>
      <c r="K5" s="200">
        <f>+IF(ISBLANK('Data Entry'!G16),"",'Data Entry'!G16)</f>
        <v>42369</v>
      </c>
    </row>
    <row r="6" spans="2:15" ht="18.75">
      <c r="B6" s="136"/>
      <c r="C6" s="132"/>
      <c r="D6" s="133"/>
      <c r="E6" s="730" t="s">
        <v>69</v>
      </c>
      <c r="F6" s="730"/>
      <c r="G6" s="730"/>
      <c r="H6" s="730"/>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P2</v>
      </c>
      <c r="C8" s="142"/>
      <c r="D8" s="2"/>
      <c r="E8" s="2"/>
      <c r="F8" s="2"/>
      <c r="H8" s="203" t="str">
        <f>+'Data Entry'!B49&amp; " - ("&amp;'Data Entry'!D26&amp;")               "&amp;+I3&amp;" "&amp;+K3</f>
        <v>F3: Disbursements and expenditures - ($)               Report Period: P2</v>
      </c>
      <c r="I8" s="3"/>
      <c r="J8" s="3"/>
      <c r="K8" s="3"/>
    </row>
    <row r="9" spans="2:15">
      <c r="B9" s="329" t="s">
        <v>16</v>
      </c>
      <c r="C9" s="724"/>
      <c r="D9" s="725"/>
      <c r="E9" s="725"/>
      <c r="F9" s="726"/>
      <c r="H9" s="330" t="s">
        <v>16</v>
      </c>
      <c r="I9" s="727"/>
      <c r="J9" s="725"/>
      <c r="K9" s="72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Grant Objective - ($)  Report Period: P2</v>
      </c>
      <c r="C22" s="2"/>
      <c r="D22" s="2"/>
      <c r="E22" s="2"/>
      <c r="F22" s="2"/>
      <c r="H22" s="204" t="str">
        <f>+'Data Entry'!B58&amp;"      "&amp;+I3&amp;" "&amp;+K3</f>
        <v>F4: Latest PR reporting and disbursement cycle      Report Period: P2</v>
      </c>
      <c r="J22" s="3"/>
      <c r="K22" s="3"/>
    </row>
    <row r="23" spans="1:11">
      <c r="B23" s="330" t="s">
        <v>17</v>
      </c>
      <c r="C23" s="727" t="s">
        <v>466</v>
      </c>
      <c r="D23" s="725"/>
      <c r="E23" s="725"/>
      <c r="F23" s="726"/>
      <c r="G23" s="351"/>
      <c r="H23" s="330" t="s">
        <v>16</v>
      </c>
      <c r="I23" s="727" t="s">
        <v>465</v>
      </c>
      <c r="J23" s="728"/>
      <c r="K23" s="729"/>
    </row>
    <row r="24" spans="1:11" ht="15.75" thickBot="1">
      <c r="B24" s="213"/>
      <c r="C24" s="213"/>
      <c r="D24" s="213"/>
      <c r="E24" s="213"/>
      <c r="F24" s="213"/>
      <c r="G24" s="213"/>
      <c r="H24" s="214"/>
      <c r="I24" s="214"/>
      <c r="J24" s="213"/>
      <c r="K24" s="213"/>
    </row>
    <row r="25" spans="1:11" ht="29.25" customHeight="1" thickBot="1">
      <c r="B25" s="3"/>
      <c r="C25" s="3"/>
      <c r="D25" s="3"/>
      <c r="E25" s="3"/>
      <c r="F25" s="3"/>
      <c r="G25" s="307"/>
      <c r="H25" s="731" t="s">
        <v>312</v>
      </c>
      <c r="I25" s="732"/>
      <c r="J25" s="732"/>
      <c r="K25" s="733"/>
    </row>
    <row r="26" spans="1:11" ht="24.75">
      <c r="B26" s="3"/>
      <c r="C26" s="3"/>
      <c r="D26" s="3"/>
      <c r="E26" s="3"/>
      <c r="F26" s="3"/>
      <c r="G26" s="270"/>
      <c r="H26" s="718"/>
      <c r="I26" s="719"/>
      <c r="J26" s="286" t="s">
        <v>67</v>
      </c>
      <c r="K26" s="287" t="s">
        <v>68</v>
      </c>
    </row>
    <row r="27" spans="1:11" ht="23.25" customHeight="1">
      <c r="B27" s="3"/>
      <c r="C27" s="3"/>
      <c r="D27" s="3"/>
      <c r="E27" s="3"/>
      <c r="F27" s="3"/>
      <c r="G27" s="308"/>
      <c r="H27" s="720" t="str">
        <f>'Data Entry'!B62</f>
        <v>Days taken to submit final PU/DR to LFA</v>
      </c>
      <c r="I27" s="721"/>
      <c r="J27" s="288">
        <f>+'Data Entry'!C62</f>
        <v>0</v>
      </c>
      <c r="K27" s="285">
        <f>+'Data Entry'!D62</f>
        <v>0</v>
      </c>
    </row>
    <row r="28" spans="1:11" ht="21" customHeight="1">
      <c r="B28" s="3"/>
      <c r="C28" s="3"/>
      <c r="D28" s="3"/>
      <c r="E28" s="3"/>
      <c r="F28" s="3"/>
      <c r="G28" s="308"/>
      <c r="H28" s="720" t="str">
        <f>'Data Entry'!B63</f>
        <v>Days taken for disbursement to reach PR</v>
      </c>
      <c r="I28" s="721"/>
      <c r="J28" s="288">
        <f>+'Data Entry'!C63</f>
        <v>0</v>
      </c>
      <c r="K28" s="285">
        <f>+'Data Entry'!D63</f>
        <v>0</v>
      </c>
    </row>
    <row r="29" spans="1:11" ht="21" customHeight="1" thickBot="1">
      <c r="B29" s="3"/>
      <c r="C29" s="3"/>
      <c r="D29" s="3"/>
      <c r="E29" s="3"/>
      <c r="F29" s="3"/>
      <c r="G29" s="308"/>
      <c r="H29" s="722" t="str">
        <f>'Data Entry'!B64</f>
        <v xml:space="preserve">Days taken for disbursement to reach SRs </v>
      </c>
      <c r="I29" s="723"/>
      <c r="J29" s="289">
        <f>+'Data Entry'!C64</f>
        <v>0</v>
      </c>
      <c r="K29" s="290">
        <f>+'Data Entry'!D64</f>
        <v>3</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E6:H6"/>
    <mergeCell ref="H25:K25"/>
    <mergeCell ref="B2:K2"/>
    <mergeCell ref="D5:I5"/>
    <mergeCell ref="I4:J4"/>
    <mergeCell ref="I3:J3"/>
    <mergeCell ref="E3:H3"/>
    <mergeCell ref="C3:D3"/>
    <mergeCell ref="C4:D4"/>
    <mergeCell ref="E4:H4"/>
    <mergeCell ref="H26:I26"/>
    <mergeCell ref="H27:I27"/>
    <mergeCell ref="H28:I28"/>
    <mergeCell ref="H29:I29"/>
    <mergeCell ref="C9:F9"/>
    <mergeCell ref="I23:K23"/>
    <mergeCell ref="C23:F23"/>
    <mergeCell ref="I9:K9"/>
  </mergeCells>
  <phoneticPr fontId="32" type="noConversion"/>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27" zoomScale="80" zoomScaleNormal="80" workbookViewId="0">
      <selection activeCell="C17" sqref="C17"/>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5703125" customWidth="1"/>
    <col min="12" max="12" width="14.140625" customWidth="1"/>
  </cols>
  <sheetData>
    <row r="1" spans="1:16" ht="28.5" customHeight="1">
      <c r="C1" s="230"/>
      <c r="E1" s="231"/>
    </row>
    <row r="2" spans="1:16" ht="27.75" customHeight="1">
      <c r="B2" s="743" t="str">
        <f>'Grant Detail'!B3:J3</f>
        <v>Dashboard:  Ghana - HIV / AIDS  (Adventist Development and Relief Agency, Ghana)</v>
      </c>
      <c r="C2" s="743"/>
      <c r="D2" s="743"/>
      <c r="E2" s="743"/>
      <c r="F2" s="743"/>
      <c r="G2" s="743"/>
      <c r="H2" s="743"/>
      <c r="I2" s="743"/>
      <c r="J2" s="743"/>
      <c r="K2" s="743"/>
      <c r="L2" s="743"/>
      <c r="M2" s="26"/>
      <c r="N2" s="26"/>
      <c r="O2" s="26"/>
      <c r="P2" s="26"/>
    </row>
    <row r="3" spans="1:16">
      <c r="B3" s="24" t="str">
        <f>+IF('Data Entry'!G8="Please Select","",'Data Entry'!G8)</f>
        <v/>
      </c>
      <c r="C3" s="748" t="str">
        <f>+IF('Data Entry'!I8="Please Select","",'Data Entry'!I8)</f>
        <v/>
      </c>
      <c r="D3" s="748"/>
      <c r="E3" s="745"/>
      <c r="F3" s="745"/>
      <c r="G3" s="745"/>
      <c r="H3" s="745"/>
      <c r="I3" s="745"/>
      <c r="J3" s="746" t="str">
        <f>+'Data Entry'!B16</f>
        <v>Report Period:</v>
      </c>
      <c r="K3" s="746"/>
      <c r="L3" s="198" t="str">
        <f>+'Data Entry'!C16</f>
        <v>P2</v>
      </c>
    </row>
    <row r="4" spans="1:16">
      <c r="B4" s="24" t="str">
        <f>+'Data Entry'!B12</f>
        <v>Latest Rating:</v>
      </c>
      <c r="C4" s="739" t="str">
        <f>+IF('Data Entry'!C12="Please Select","",'Data Entry'!C12)</f>
        <v/>
      </c>
      <c r="D4" s="739"/>
      <c r="E4" s="745" t="str">
        <f>+'Data Entry'!C8</f>
        <v>Adventist Development and Relief Agency, Ghana</v>
      </c>
      <c r="F4" s="745"/>
      <c r="G4" s="745"/>
      <c r="H4" s="745"/>
      <c r="I4" s="745"/>
      <c r="J4" s="746" t="str">
        <f>+'Data Entry'!D16</f>
        <v>From:</v>
      </c>
      <c r="K4" s="747"/>
      <c r="L4" s="200">
        <f>+IF(ISBLANK('Data Entry'!E16),"",'Data Entry'!E16)</f>
        <v>42278</v>
      </c>
    </row>
    <row r="5" spans="1:16" ht="18.75" customHeight="1">
      <c r="B5" s="24"/>
      <c r="C5" s="24"/>
      <c r="D5" s="745" t="str">
        <f>+'Data Entry'!G4</f>
        <v xml:space="preserve">Reinforcing the Scaling Up of HIV Services: Strengthening HIV Prevention and Effective Targeting </v>
      </c>
      <c r="E5" s="745"/>
      <c r="F5" s="745"/>
      <c r="G5" s="745"/>
      <c r="H5" s="745"/>
      <c r="I5" s="745"/>
      <c r="J5" s="745"/>
      <c r="K5" s="24" t="str">
        <f>+'Data Entry'!F16</f>
        <v>To:</v>
      </c>
      <c r="L5" s="200">
        <f>+IF(ISBLANK('Data Entry'!G16),"",'Data Entry'!G16)</f>
        <v>42369</v>
      </c>
    </row>
    <row r="6" spans="1:16" ht="18.75">
      <c r="B6" s="23"/>
      <c r="C6" s="24"/>
      <c r="D6" s="25"/>
      <c r="E6" s="744" t="s">
        <v>76</v>
      </c>
      <c r="F6" s="744"/>
      <c r="G6" s="744"/>
      <c r="H6" s="744"/>
      <c r="I6" s="744"/>
    </row>
    <row r="7" spans="1:16">
      <c r="B7" s="352" t="str">
        <f>+'Data Entry'!B69&amp;"                "&amp;+J3&amp;" "&amp;+L3</f>
        <v>M1: Status of Conditions Precedent (CPs) and Time Bound Actions (TBAs)                Report Period: P2</v>
      </c>
      <c r="C7" s="21"/>
      <c r="H7" s="352" t="str">
        <f>+'Data Entry'!B76&amp;"                                                                             "&amp;+J3&amp;"  "&amp;+L3</f>
        <v>M2: Status of key PR management positions                                                                             Report Period:  P2</v>
      </c>
    </row>
    <row r="8" spans="1:16">
      <c r="B8" s="331" t="s">
        <v>16</v>
      </c>
      <c r="C8" s="727"/>
      <c r="D8" s="728"/>
      <c r="E8" s="728"/>
      <c r="F8" s="729"/>
      <c r="G8" s="353"/>
      <c r="H8" s="330" t="s">
        <v>16</v>
      </c>
      <c r="I8" s="727"/>
      <c r="J8" s="725"/>
      <c r="K8" s="725"/>
      <c r="L8" s="726"/>
    </row>
    <row r="9" spans="1:16">
      <c r="B9" s="19"/>
      <c r="C9" s="19"/>
      <c r="D9" s="19"/>
      <c r="E9" s="19"/>
      <c r="F9" s="19"/>
      <c r="G9" s="19"/>
      <c r="H9" s="19"/>
    </row>
    <row r="10" spans="1:16">
      <c r="A10" s="47"/>
      <c r="B10" s="19"/>
      <c r="C10" s="19"/>
      <c r="D10" s="749"/>
      <c r="E10" s="752"/>
      <c r="F10" s="752"/>
      <c r="G10" s="207"/>
      <c r="H10" s="19"/>
      <c r="N10" s="49"/>
      <c r="O10" s="49"/>
      <c r="P10" s="48"/>
    </row>
    <row r="11" spans="1:16">
      <c r="B11" s="19"/>
      <c r="C11" s="28"/>
      <c r="D11" s="749"/>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52" t="str">
        <f>+'Data Entry'!B81&amp;"                                                                                                  "&amp;+J3&amp;" "&amp;+L3</f>
        <v>M3: Contractual arrangements (SRs)                                                                                                   Report Period: P2</v>
      </c>
      <c r="H15" s="352" t="str">
        <f>+'Data Entry'!B86&amp;"                  "&amp;+J3&amp;" "&amp;+L3</f>
        <v>M4: Number of complete reports received on time, this reporting period                  Report Period: P2</v>
      </c>
    </row>
    <row r="16" spans="1:16">
      <c r="B16" s="331" t="s">
        <v>16</v>
      </c>
      <c r="C16" s="751" t="str">
        <f>'Data Entry'!I84</f>
        <v>There were  two (2) SRs under Phase 2; but for the NFM, 1 additional  SR has been added.</v>
      </c>
      <c r="D16" s="725"/>
      <c r="E16" s="725"/>
      <c r="F16" s="726"/>
      <c r="G16" s="353"/>
      <c r="H16" s="330" t="s">
        <v>16</v>
      </c>
      <c r="I16" s="727"/>
      <c r="J16" s="728"/>
      <c r="K16" s="728"/>
      <c r="L16" s="729"/>
    </row>
    <row r="17" spans="2:13">
      <c r="B17" s="29"/>
      <c r="H17" s="30"/>
    </row>
    <row r="18" spans="2:13">
      <c r="M18" s="83"/>
    </row>
    <row r="26" spans="2:13">
      <c r="B26" s="352" t="str">
        <f>+'Data Entry'!B92</f>
        <v>M5: Budget and Procurement of health products, health equipment, medicines and pharmaceuticals</v>
      </c>
      <c r="H26" s="352" t="str">
        <f>+'Data Entry'!B105&amp;"                                                                "&amp;+J3&amp;"  "&amp;+L3</f>
        <v>M6: Difference between current and safety stock                                                                Report Period:  P2</v>
      </c>
    </row>
    <row r="27" spans="2:13">
      <c r="B27" s="329" t="s">
        <v>16</v>
      </c>
      <c r="C27" s="724" t="s">
        <v>409</v>
      </c>
      <c r="D27" s="725"/>
      <c r="E27" s="725"/>
      <c r="F27" s="726"/>
      <c r="G27" s="353"/>
      <c r="H27" s="330" t="s">
        <v>16</v>
      </c>
      <c r="I27" s="727" t="s">
        <v>467</v>
      </c>
      <c r="J27" s="728"/>
      <c r="K27" s="728"/>
      <c r="L27" s="729"/>
    </row>
    <row r="28" spans="2:13" ht="15.75" thickBot="1"/>
    <row r="29" spans="2:13" ht="44.25" customHeight="1">
      <c r="F29" s="313"/>
      <c r="G29" s="313"/>
      <c r="H29" s="219" t="s">
        <v>40</v>
      </c>
      <c r="I29" s="309" t="s">
        <v>86</v>
      </c>
      <c r="J29" s="327" t="s">
        <v>337</v>
      </c>
      <c r="K29" s="218" t="s">
        <v>332</v>
      </c>
      <c r="L29" s="310" t="s">
        <v>331</v>
      </c>
    </row>
    <row r="30" spans="2:13" ht="15" customHeight="1">
      <c r="F30" s="313"/>
      <c r="G30" s="313"/>
      <c r="H30" s="740" t="str">
        <f>+'Data Entry'!B108</f>
        <v>HIV / AIDS</v>
      </c>
      <c r="I30" s="311" t="str">
        <f>+'Data Entry'!C108</f>
        <v>Condoms</v>
      </c>
      <c r="J30" s="314" t="str">
        <f>+'Data Entry'!I108</f>
        <v/>
      </c>
      <c r="K30" s="306">
        <f>+'Data Entry'!J108</f>
        <v>0</v>
      </c>
      <c r="L30" s="396" t="str">
        <f>+'Data Entry'!K108</f>
        <v/>
      </c>
    </row>
    <row r="31" spans="2:13">
      <c r="F31" s="313"/>
      <c r="G31" s="313"/>
      <c r="H31" s="741"/>
      <c r="I31" s="311" t="str">
        <f>+'Data Entry'!C109</f>
        <v>HIV test kits</v>
      </c>
      <c r="J31" s="314" t="str">
        <f>+'Data Entry'!I109</f>
        <v/>
      </c>
      <c r="K31" s="306">
        <f>+'Data Entry'!J109</f>
        <v>0</v>
      </c>
      <c r="L31" s="397" t="str">
        <f>+'Data Entry'!K109</f>
        <v/>
      </c>
    </row>
    <row r="32" spans="2:13">
      <c r="F32" s="313"/>
      <c r="G32" s="313"/>
      <c r="H32" s="741"/>
      <c r="I32" s="311" t="str">
        <f>+'Data Entry'!C110</f>
        <v>HIV confirmation kits</v>
      </c>
      <c r="J32" s="314" t="str">
        <f>+'Data Entry'!I110</f>
        <v/>
      </c>
      <c r="K32" s="306">
        <f>+'Data Entry'!J110</f>
        <v>0</v>
      </c>
      <c r="L32" s="396" t="str">
        <f>+'Data Entry'!K110</f>
        <v/>
      </c>
    </row>
    <row r="33" spans="2:12" ht="15.75" thickBot="1">
      <c r="F33" s="313"/>
      <c r="G33" s="313"/>
      <c r="H33" s="742"/>
      <c r="I33" s="312">
        <f>+'Data Entry'!C111</f>
        <v>0</v>
      </c>
      <c r="J33" s="315" t="str">
        <f>+'Data Entry'!I111</f>
        <v/>
      </c>
      <c r="K33" s="316">
        <f>+'Data Entry'!J111</f>
        <v>0</v>
      </c>
      <c r="L33" s="396" t="str">
        <f>+'Data Entry'!K111</f>
        <v/>
      </c>
    </row>
    <row r="34" spans="2:12" ht="24.75" customHeight="1">
      <c r="B34" s="750" t="str">
        <f>+'Data Entry'!B102</f>
        <v>* Includes only EFR category 4 and 5  (Health products and health equipment &amp; Medicines and Pharmaceuticals)</v>
      </c>
      <c r="C34" s="750"/>
      <c r="D34" s="750"/>
      <c r="E34" s="750"/>
      <c r="F34" s="19"/>
      <c r="G34" s="19"/>
      <c r="H34" s="215"/>
      <c r="I34" s="216"/>
      <c r="J34" s="217"/>
      <c r="K34" s="207"/>
      <c r="L34" s="20"/>
    </row>
    <row r="35" spans="2:12">
      <c r="F35" s="19"/>
      <c r="G35" s="19"/>
      <c r="H35" s="19"/>
      <c r="I35" s="19"/>
      <c r="J35" s="19"/>
      <c r="K35" s="19"/>
      <c r="L35" s="19"/>
    </row>
  </sheetData>
  <sheetProtection password="CFC9" sheet="1"/>
  <mergeCells count="19">
    <mergeCell ref="B34:E34"/>
    <mergeCell ref="C27:F27"/>
    <mergeCell ref="C16:F16"/>
    <mergeCell ref="E10:F10"/>
    <mergeCell ref="C8:F8"/>
    <mergeCell ref="H30:H33"/>
    <mergeCell ref="I8:L8"/>
    <mergeCell ref="B2:L2"/>
    <mergeCell ref="C4:D4"/>
    <mergeCell ref="E6:I6"/>
    <mergeCell ref="E3:I3"/>
    <mergeCell ref="J3:K3"/>
    <mergeCell ref="J4:K4"/>
    <mergeCell ref="D5:J5"/>
    <mergeCell ref="C3:D3"/>
    <mergeCell ref="E4:I4"/>
    <mergeCell ref="I16:L16"/>
    <mergeCell ref="I27:L27"/>
    <mergeCell ref="D10:D11"/>
  </mergeCells>
  <phoneticPr fontId="32"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2"/>
  <sheetViews>
    <sheetView showGridLines="0" topLeftCell="A10" zoomScaleNormal="100" workbookViewId="0">
      <selection activeCell="L25" sqref="L25:Q25"/>
    </sheetView>
  </sheetViews>
  <sheetFormatPr defaultColWidth="11" defaultRowHeight="15"/>
  <cols>
    <col min="1" max="1" width="0.42578125" customWidth="1"/>
    <col min="2" max="2" width="11.28515625" customWidth="1"/>
    <col min="3" max="3" width="16.140625" customWidth="1"/>
    <col min="4" max="4" width="17.28515625" customWidth="1"/>
    <col min="5" max="5" width="9.85546875" customWidth="1"/>
    <col min="6" max="6" width="9.570312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5703125" customWidth="1"/>
    <col min="15" max="15" width="4.140625" customWidth="1"/>
    <col min="16" max="16" width="10.7109375" customWidth="1"/>
    <col min="17" max="17" width="14.85546875" customWidth="1"/>
    <col min="18" max="18" width="6.5703125" customWidth="1"/>
  </cols>
  <sheetData>
    <row r="1" spans="1:35" ht="22.5" customHeight="1">
      <c r="A1" s="3"/>
      <c r="B1" s="3"/>
      <c r="C1" s="3"/>
      <c r="D1" s="3"/>
      <c r="E1" s="3"/>
      <c r="F1" s="3"/>
      <c r="G1" s="3"/>
      <c r="H1" s="3"/>
      <c r="I1" s="3"/>
      <c r="J1" s="3"/>
      <c r="K1" s="3"/>
      <c r="L1" s="3"/>
      <c r="M1" s="3"/>
      <c r="N1" s="3"/>
      <c r="O1" s="3"/>
      <c r="P1" s="3"/>
    </row>
    <row r="2" spans="1:35" ht="21.75" customHeight="1">
      <c r="A2" s="3"/>
      <c r="B2" s="788" t="str">
        <f>'Grant Detail'!B3:J3</f>
        <v>Dashboard:  Ghana - HIV / AIDS  (Adventist Development and Relief Agency, Ghana)</v>
      </c>
      <c r="C2" s="788"/>
      <c r="D2" s="788"/>
      <c r="E2" s="788"/>
      <c r="F2" s="788"/>
      <c r="G2" s="788"/>
      <c r="H2" s="788"/>
      <c r="I2" s="788"/>
      <c r="J2" s="788"/>
      <c r="K2" s="788"/>
      <c r="L2" s="788"/>
      <c r="M2" s="788"/>
      <c r="N2" s="788"/>
      <c r="O2" s="788"/>
      <c r="P2" s="788"/>
      <c r="Q2" s="788"/>
    </row>
    <row r="3" spans="1:35" ht="18.75">
      <c r="A3" s="3"/>
      <c r="B3" s="132" t="str">
        <f>+IF('Data Entry'!G8="Please Select","",'Data Entry'!G8)</f>
        <v/>
      </c>
      <c r="C3" s="738" t="str">
        <f>+IF('Data Entry'!I8="Please Select","",'Data Entry'!I8)</f>
        <v/>
      </c>
      <c r="D3" s="738"/>
      <c r="E3" s="737"/>
      <c r="F3" s="737"/>
      <c r="G3" s="737"/>
      <c r="H3" s="737"/>
      <c r="I3" s="790"/>
      <c r="J3" s="790"/>
      <c r="K3" s="790"/>
      <c r="L3" s="3"/>
      <c r="M3" s="3"/>
      <c r="O3" s="735" t="str">
        <f>+'Data Entry'!B16</f>
        <v>Report Period:</v>
      </c>
      <c r="P3" s="735"/>
      <c r="Q3" s="199" t="str">
        <f>+'Data Entry'!C16</f>
        <v>P2</v>
      </c>
    </row>
    <row r="4" spans="1:35" ht="12" customHeight="1">
      <c r="A4" s="3"/>
      <c r="B4" s="132" t="str">
        <f>+'Data Entry'!B12</f>
        <v>Latest Rating:</v>
      </c>
      <c r="C4" s="791" t="str">
        <f>+IF('Data Entry'!C12="Please Select","",'Data Entry'!C12)</f>
        <v/>
      </c>
      <c r="D4" s="791"/>
      <c r="E4" s="737" t="str">
        <f>+'Data Entry'!C8</f>
        <v>Adventist Development and Relief Agency, Ghana</v>
      </c>
      <c r="F4" s="737"/>
      <c r="G4" s="737"/>
      <c r="H4" s="737"/>
      <c r="I4" s="737"/>
      <c r="J4" s="737"/>
      <c r="K4" s="737"/>
      <c r="L4" s="737"/>
      <c r="M4" s="3"/>
      <c r="O4" s="317"/>
      <c r="P4" s="132" t="str">
        <f>+'Data Entry'!D16</f>
        <v>From:</v>
      </c>
      <c r="Q4" s="318">
        <f>+IF(ISBLANK('Data Entry'!E16),"",'Data Entry'!E16)</f>
        <v>42278</v>
      </c>
      <c r="Y4" s="71"/>
      <c r="Z4" s="71"/>
      <c r="AA4" s="71"/>
      <c r="AB4" s="71"/>
      <c r="AC4" s="71"/>
    </row>
    <row r="5" spans="1:35" ht="15.75" customHeight="1">
      <c r="A5" s="3"/>
      <c r="B5" s="132"/>
      <c r="C5" s="132"/>
      <c r="D5" s="737" t="str">
        <f>+'Data Entry'!G4</f>
        <v xml:space="preserve">Reinforcing the Scaling Up of HIV Services: Strengthening HIV Prevention and Effective Targeting </v>
      </c>
      <c r="E5" s="737"/>
      <c r="F5" s="737"/>
      <c r="G5" s="737"/>
      <c r="H5" s="737"/>
      <c r="I5" s="737"/>
      <c r="J5" s="737"/>
      <c r="K5" s="737"/>
      <c r="L5" s="737"/>
      <c r="M5" s="737"/>
      <c r="N5" s="737"/>
      <c r="P5" s="132" t="str">
        <f>+'Data Entry'!F16</f>
        <v>To:</v>
      </c>
      <c r="Q5" s="318">
        <f>+IF(ISBLANK('Data Entry'!G16),"",'Data Entry'!G16)</f>
        <v>42369</v>
      </c>
      <c r="S5" s="225"/>
      <c r="T5" s="225"/>
      <c r="U5" s="225"/>
      <c r="V5" s="225"/>
      <c r="W5" s="225"/>
      <c r="X5" s="225"/>
      <c r="Y5" s="71"/>
      <c r="Z5" s="71"/>
      <c r="AA5" s="71" t="s">
        <v>50</v>
      </c>
      <c r="AB5" s="71"/>
      <c r="AC5" s="71" t="s">
        <v>271</v>
      </c>
      <c r="AD5" s="225"/>
      <c r="AE5" s="225"/>
      <c r="AF5" s="225"/>
      <c r="AG5" s="225"/>
      <c r="AH5" s="225"/>
      <c r="AI5" s="225"/>
    </row>
    <row r="6" spans="1:35" ht="15.75" customHeight="1">
      <c r="A6" s="3"/>
      <c r="B6" s="132"/>
      <c r="C6" s="132"/>
      <c r="D6" s="224"/>
      <c r="E6" s="224"/>
      <c r="F6" s="789" t="s">
        <v>379</v>
      </c>
      <c r="G6" s="789"/>
      <c r="H6" s="789"/>
      <c r="I6" s="789"/>
      <c r="J6" s="789"/>
      <c r="K6" s="789"/>
      <c r="L6" s="224"/>
      <c r="M6" s="3"/>
      <c r="N6" s="3"/>
      <c r="O6" s="201"/>
      <c r="P6" s="247"/>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3.25" customHeight="1">
      <c r="A8" s="3"/>
      <c r="B8" s="787" t="str">
        <f>+'Data Entry'!B118</f>
        <v>Pr1.Number of male and female condoms distributed to FSW</v>
      </c>
      <c r="C8" s="787"/>
      <c r="D8" s="787"/>
      <c r="E8" s="787"/>
      <c r="F8" s="787" t="str">
        <f>+'Data Entry'!B120</f>
        <v>Pr2. Number of FSWs who received testing and counseling for HIV and received their test results</v>
      </c>
      <c r="G8" s="787"/>
      <c r="H8" s="787"/>
      <c r="I8" s="787"/>
      <c r="J8" s="787"/>
      <c r="K8" s="787"/>
      <c r="L8" s="787" t="str">
        <f>+'Data Entry'!B122</f>
        <v>Pr3. Number of FSWs reached with HIV and AIDS prevention programs -with defined service package</v>
      </c>
      <c r="M8" s="787"/>
      <c r="N8" s="787"/>
      <c r="O8" s="787"/>
      <c r="P8" s="787"/>
      <c r="Q8" s="787"/>
      <c r="S8" s="225"/>
      <c r="T8" s="225"/>
      <c r="U8" s="225"/>
      <c r="V8" s="225"/>
      <c r="W8" s="225"/>
      <c r="X8" s="225"/>
      <c r="Y8" s="71"/>
      <c r="Z8" s="71"/>
      <c r="AA8" s="71"/>
      <c r="AB8" s="71"/>
      <c r="AC8" s="71"/>
      <c r="AD8" s="225"/>
      <c r="AE8" s="225"/>
      <c r="AF8" s="225"/>
      <c r="AG8" s="225"/>
      <c r="AH8" s="225"/>
      <c r="AI8" s="225"/>
    </row>
    <row r="9" spans="1:35" ht="47.25" customHeight="1">
      <c r="A9" s="3"/>
      <c r="B9" s="421" t="s">
        <v>12</v>
      </c>
      <c r="C9" s="760" t="str">
        <f>L20</f>
        <v xml:space="preserve">SRs worked hard to make up for previous quarter's backlog. </v>
      </c>
      <c r="D9" s="761"/>
      <c r="E9" s="762"/>
      <c r="F9" s="422" t="s">
        <v>12</v>
      </c>
      <c r="G9" s="760" t="str">
        <f>L21</f>
        <v xml:space="preserve">Delay in disbursement of funds in the 1st Quarter affected timely commencement of community activities -including HIV Testing and Services. </v>
      </c>
      <c r="H9" s="761"/>
      <c r="I9" s="761"/>
      <c r="J9" s="761"/>
      <c r="K9" s="762"/>
      <c r="L9" s="422" t="s">
        <v>13</v>
      </c>
      <c r="M9" s="760" t="str">
        <f>L22</f>
        <v>PEs trainings ended in the 2nd week of September 2015. Most trained PEs had only 2 active weeks of outreach activities in the 1st Quarter of 2015. Therefore most of the FSWs were reached in the 2nd quarter of the program.</v>
      </c>
      <c r="N9" s="765"/>
      <c r="O9" s="765"/>
      <c r="P9" s="765"/>
      <c r="Q9" s="766"/>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4"/>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763"/>
      <c r="F18" s="763"/>
      <c r="G18" s="763"/>
      <c r="H18" s="763"/>
      <c r="I18" s="763"/>
      <c r="J18" s="763"/>
      <c r="K18" s="763"/>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764" t="s">
        <v>95</v>
      </c>
      <c r="C19" s="764"/>
      <c r="D19" s="764"/>
      <c r="E19" s="143" t="s">
        <v>92</v>
      </c>
      <c r="F19" s="143" t="s">
        <v>96</v>
      </c>
      <c r="G19" s="756" t="s">
        <v>333</v>
      </c>
      <c r="H19" s="757"/>
      <c r="I19" s="758" t="s">
        <v>334</v>
      </c>
      <c r="J19" s="759"/>
      <c r="K19" s="482" t="s">
        <v>423</v>
      </c>
      <c r="L19" s="753" t="s">
        <v>99</v>
      </c>
      <c r="M19" s="754"/>
      <c r="N19" s="754"/>
      <c r="O19" s="754"/>
      <c r="P19" s="754"/>
      <c r="Q19" s="755"/>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43.5" customHeight="1">
      <c r="A20" s="3"/>
      <c r="B20" s="778" t="str">
        <f>+'Data Entry'!B118</f>
        <v>Pr1.Number of male and female condoms distributed to FSW</v>
      </c>
      <c r="C20" s="778"/>
      <c r="D20" s="778"/>
      <c r="E20" s="144">
        <f ca="1">OFFSET('Data Entry'!$G$117,1,RIGHT('Data Entry'!$C$16,LEN('Data Entry'!$C$16)-1),1,1)</f>
        <v>950700</v>
      </c>
      <c r="F20" s="144">
        <f ca="1">OFFSET('Data Entry'!$G$117,2,RIGHT('Data Entry'!$C$16,LEN('Data Entry'!$C$16)-1),1,1)</f>
        <v>1442314</v>
      </c>
      <c r="G20" s="775">
        <f t="shared" ref="G20:G23" ca="1" si="0">+IF(ISERROR(F20/E20),0,F20/E20)</f>
        <v>1.5171073945513831</v>
      </c>
      <c r="H20" s="776"/>
      <c r="I20" s="776"/>
      <c r="J20" s="776"/>
      <c r="K20" s="777"/>
      <c r="L20" s="769" t="s">
        <v>489</v>
      </c>
      <c r="M20" s="769"/>
      <c r="N20" s="769"/>
      <c r="O20" s="769"/>
      <c r="P20" s="769"/>
      <c r="Q20" s="769"/>
      <c r="R20" s="468"/>
      <c r="S20" s="467"/>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82.5" customHeight="1">
      <c r="A21" s="3"/>
      <c r="B21" s="778" t="str">
        <f>+'Data Entry'!B120</f>
        <v>Pr2. Number of FSWs who received testing and counseling for HIV and received their test results</v>
      </c>
      <c r="C21" s="778"/>
      <c r="D21" s="778"/>
      <c r="E21" s="144">
        <f ca="1">OFFSET('Data Entry'!$G$117,3,RIGHT('Data Entry'!$C$16,LEN('Data Entry'!$C$16)-1),1,1)</f>
        <v>2253</v>
      </c>
      <c r="F21" s="144">
        <f ca="1">OFFSET('Data Entry'!$G$117,4,RIGHT('Data Entry'!$C$16,LEN('Data Entry'!$C$16)-1),1,1)</f>
        <v>2017</v>
      </c>
      <c r="G21" s="775">
        <f t="shared" ca="1" si="0"/>
        <v>0.89525077674212161</v>
      </c>
      <c r="H21" s="776"/>
      <c r="I21" s="776"/>
      <c r="J21" s="776"/>
      <c r="K21" s="777"/>
      <c r="L21" s="770" t="s">
        <v>490</v>
      </c>
      <c r="M21" s="770"/>
      <c r="N21" s="770"/>
      <c r="O21" s="770"/>
      <c r="P21" s="770"/>
      <c r="Q21" s="770"/>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272</v>
      </c>
      <c r="AA21" s="69" t="s">
        <v>271</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76.5" customHeight="1">
      <c r="A22" s="3"/>
      <c r="B22" s="778" t="str">
        <f>+'Data Entry'!B122</f>
        <v>Pr3. Number of FSWs reached with HIV and AIDS prevention programs -with defined service package</v>
      </c>
      <c r="C22" s="778"/>
      <c r="D22" s="778"/>
      <c r="E22" s="144">
        <f ca="1">OFFSET('Data Entry'!$G$117,5,RIGHT('Data Entry'!$C$16,LEN('Data Entry'!$C$16)-1),1,1)</f>
        <v>2503</v>
      </c>
      <c r="F22" s="144">
        <f ca="1">OFFSET('Data Entry'!$G$117,6,RIGHT('Data Entry'!$C$16,LEN('Data Entry'!$C$16)-1),1,1)</f>
        <v>1930</v>
      </c>
      <c r="G22" s="775">
        <f t="shared" ca="1" si="0"/>
        <v>0.7710747103475829</v>
      </c>
      <c r="H22" s="776"/>
      <c r="I22" s="776"/>
      <c r="J22" s="776"/>
      <c r="K22" s="777"/>
      <c r="L22" s="769" t="s">
        <v>491</v>
      </c>
      <c r="M22" s="769"/>
      <c r="N22" s="769"/>
      <c r="O22" s="769"/>
      <c r="P22" s="769"/>
      <c r="Q22" s="769"/>
      <c r="S22" s="69"/>
      <c r="T22" s="67" t="e">
        <f t="shared" ref="T22:W29"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79.5" customHeight="1">
      <c r="A23" s="3"/>
      <c r="B23" s="780" t="str">
        <f>+'Data Entry'!B124</f>
        <v xml:space="preserve">Pr4. </v>
      </c>
      <c r="C23" s="781"/>
      <c r="D23" s="782"/>
      <c r="E23" s="144">
        <f ca="1">OFFSET('Data Entry'!$G$117,7,RIGHT('Data Entry'!$C$16,LEN('Data Entry'!$C$16)-1),1,1)</f>
        <v>0</v>
      </c>
      <c r="F23" s="144">
        <f ca="1">OFFSET('Data Entry'!$G$117,8,RIGHT('Data Entry'!$C$16,LEN('Data Entry'!$C$16)-1),1,1)</f>
        <v>0</v>
      </c>
      <c r="G23" s="775">
        <f t="shared" ca="1" si="0"/>
        <v>0</v>
      </c>
      <c r="H23" s="776"/>
      <c r="I23" s="776"/>
      <c r="J23" s="776"/>
      <c r="K23" s="777"/>
      <c r="L23" s="769"/>
      <c r="M23" s="769"/>
      <c r="N23" s="769"/>
      <c r="O23" s="769"/>
      <c r="P23" s="769"/>
      <c r="Q23" s="769"/>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62.25" customHeight="1">
      <c r="A24" s="3"/>
      <c r="B24" s="778" t="str">
        <f>+'Data Entry'!B126</f>
        <v>Pr5. Number of FSWs reached with HIV Stigma Reduction Activities</v>
      </c>
      <c r="C24" s="778"/>
      <c r="D24" s="778"/>
      <c r="E24" s="144">
        <f ca="1">OFFSET('Data Entry'!$G$117,9,RIGHT('Data Entry'!$C$16,LEN('Data Entry'!$C$16)-1),1,1)</f>
        <v>288</v>
      </c>
      <c r="F24" s="144">
        <f ca="1">OFFSET('Data Entry'!$G$117,10,RIGHT('Data Entry'!$C$16,LEN('Data Entry'!$C$16)-1),1,1)</f>
        <v>500</v>
      </c>
      <c r="G24" s="775">
        <f ca="1">+IF(ISERROR(F24/E24),0,F24/E24)</f>
        <v>1.7361111111111112</v>
      </c>
      <c r="H24" s="776"/>
      <c r="I24" s="776"/>
      <c r="J24" s="776"/>
      <c r="K24" s="777"/>
      <c r="L24" s="772" t="s">
        <v>492</v>
      </c>
      <c r="M24" s="773"/>
      <c r="N24" s="773"/>
      <c r="O24" s="773"/>
      <c r="P24" s="773"/>
      <c r="Q24" s="774"/>
      <c r="S24" s="69"/>
      <c r="T24" s="67" t="e">
        <f t="shared" si="1"/>
        <v>#N/A</v>
      </c>
      <c r="U24" s="67" t="e">
        <f t="shared" si="1"/>
        <v>#N/A</v>
      </c>
      <c r="V24" s="67" t="e">
        <f t="shared" si="1"/>
        <v>#N/A</v>
      </c>
      <c r="W24" s="67" t="e">
        <f t="shared" si="1"/>
        <v>#N/A</v>
      </c>
      <c r="X24" s="67" t="e">
        <f t="shared" ref="X24:X29"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57.75" customHeight="1">
      <c r="A25" s="3"/>
      <c r="B25" s="778" t="str">
        <f>+'Data Entry'!B128</f>
        <v>Pr6. Number of Health Care Providers Reached with HIV Stigma Reduction Activities</v>
      </c>
      <c r="C25" s="778"/>
      <c r="D25" s="778"/>
      <c r="E25" s="144">
        <f ca="1">OFFSET('Data Entry'!$G$117,11,RIGHT('Data Entry'!$C$16,LEN('Data Entry'!$C$16)-1),1,1)</f>
        <v>50</v>
      </c>
      <c r="F25" s="144">
        <f ca="1">OFFSET('Data Entry'!$G$117,12,RIGHT('Data Entry'!$C$16,LEN('Data Entry'!$C$16)-1),1,1)</f>
        <v>150</v>
      </c>
      <c r="G25" s="775">
        <f ca="1">+IF(ISERROR(F25/E25),0,F25/E25)</f>
        <v>3</v>
      </c>
      <c r="H25" s="776"/>
      <c r="I25" s="776"/>
      <c r="J25" s="776"/>
      <c r="K25" s="777"/>
      <c r="L25" s="772" t="s">
        <v>493</v>
      </c>
      <c r="M25" s="773"/>
      <c r="N25" s="773"/>
      <c r="O25" s="773"/>
      <c r="P25" s="773"/>
      <c r="Q25" s="774"/>
      <c r="S25" s="69"/>
      <c r="T25" s="67" t="e">
        <f>IF($K23&gt;T$19,IF($K23&lt;=T$20,$K23,NA()),NA())</f>
        <v>#N/A</v>
      </c>
      <c r="U25" s="67" t="e">
        <f>IF($K23&gt;U$19,IF($K23&lt;=U$20,$K23,NA()),NA())</f>
        <v>#N/A</v>
      </c>
      <c r="V25" s="67" t="e">
        <f>IF($K23&gt;V$19,IF($K23&lt;=V$20,$K23,NA()),NA())</f>
        <v>#N/A</v>
      </c>
      <c r="W25" s="67" t="e">
        <f>IF($K23&gt;W$19,IF($K23&lt;=W$20,$K23,NA()),NA())</f>
        <v>#N/A</v>
      </c>
      <c r="X25" s="67" t="e">
        <f>IF($K23&gt;X$19,IF($K23&lt;=X$20,1,NA()),NA())</f>
        <v>#N/A</v>
      </c>
      <c r="Y25" s="71"/>
      <c r="Z25" s="71"/>
      <c r="AA25" s="71"/>
      <c r="AB25" s="71"/>
      <c r="AC25" s="71"/>
      <c r="AD25" s="71"/>
      <c r="AE25" s="71"/>
      <c r="AF25" s="71"/>
      <c r="AG25" s="71"/>
      <c r="AH25" s="71"/>
      <c r="AI25" s="71"/>
    </row>
    <row r="26" spans="1:35" ht="22.5" customHeight="1">
      <c r="A26" s="3"/>
      <c r="B26" s="786"/>
      <c r="C26" s="786"/>
      <c r="D26" s="786"/>
      <c r="E26" s="786"/>
      <c r="F26" s="785"/>
      <c r="G26" s="785"/>
      <c r="H26" s="785"/>
      <c r="I26" s="785"/>
      <c r="J26" s="785"/>
      <c r="K26" s="785"/>
      <c r="L26" s="771"/>
      <c r="M26" s="771"/>
      <c r="N26" s="771"/>
      <c r="O26" s="771"/>
      <c r="P26" s="771"/>
      <c r="S26" s="69"/>
      <c r="T26" s="67" t="e">
        <f>IF(#REF!&gt;T$19,IF(#REF!&lt;=T$20,#REF!,NA()),NA())</f>
        <v>#REF!</v>
      </c>
      <c r="U26" s="67" t="e">
        <f>IF(#REF!&gt;U$19,IF(#REF!&lt;=U$20,#REF!,NA()),NA())</f>
        <v>#REF!</v>
      </c>
      <c r="V26" s="67" t="e">
        <f>IF(#REF!&gt;V$19,IF(#REF!&lt;=V$20,#REF!,NA()),NA())</f>
        <v>#REF!</v>
      </c>
      <c r="W26" s="67" t="e">
        <f>IF(#REF!&gt;W$19,IF(#REF!&lt;=W$20,#REF!,NA()),NA())</f>
        <v>#REF!</v>
      </c>
      <c r="X26" s="67" t="e">
        <f>IF(#REF!&gt;X$19,IF(#REF!&lt;=X$20,1,NA()),NA())</f>
        <v>#REF!</v>
      </c>
      <c r="Y26" s="71"/>
      <c r="Z26" s="71"/>
      <c r="AA26" s="71"/>
      <c r="AB26" s="71"/>
      <c r="AC26" s="71"/>
      <c r="AD26" s="71"/>
      <c r="AE26" s="71"/>
      <c r="AF26" s="71"/>
      <c r="AG26" s="71"/>
      <c r="AH26" s="71"/>
      <c r="AI26" s="71"/>
    </row>
    <row r="27" spans="1:35" ht="22.5" customHeight="1">
      <c r="A27" s="3"/>
      <c r="B27" s="783"/>
      <c r="C27" s="783"/>
      <c r="D27" s="783"/>
      <c r="E27" s="784"/>
      <c r="F27" s="767"/>
      <c r="G27" s="768"/>
      <c r="H27" s="768"/>
      <c r="I27" s="768"/>
      <c r="J27" s="768"/>
      <c r="K27" s="784"/>
      <c r="L27" s="767"/>
      <c r="M27" s="768"/>
      <c r="N27" s="768"/>
      <c r="O27" s="768"/>
      <c r="P27" s="768"/>
      <c r="S27" s="69"/>
      <c r="T27" s="67" t="e">
        <f>IF(#REF!&gt;T$19,IF(#REF!&lt;=T$20,#REF!,NA()),NA())</f>
        <v>#REF!</v>
      </c>
      <c r="U27" s="67" t="e">
        <f>IF(#REF!&gt;U$19,IF(#REF!&lt;=U$20,#REF!,NA()),NA())</f>
        <v>#REF!</v>
      </c>
      <c r="V27" s="67" t="e">
        <f>IF(#REF!&gt;V$19,IF(#REF!&lt;=V$20,#REF!,NA()),NA())</f>
        <v>#REF!</v>
      </c>
      <c r="W27" s="67" t="e">
        <f>IF(#REF!&gt;W$19,IF(#REF!&lt;=W$20,#REF!,NA()),NA())</f>
        <v>#REF!</v>
      </c>
      <c r="X27" s="67" t="e">
        <f>IF(#REF!&gt;X$19,IF(#REF!&lt;=X$20,1,NA()),NA())</f>
        <v>#REF!</v>
      </c>
      <c r="Y27" s="71"/>
      <c r="Z27" s="71"/>
      <c r="AA27" s="71"/>
      <c r="AB27" s="71"/>
      <c r="AC27" s="71"/>
      <c r="AD27" s="71"/>
      <c r="AE27" s="71"/>
      <c r="AF27" s="71"/>
      <c r="AG27" s="71"/>
      <c r="AH27" s="71"/>
      <c r="AI27" s="71"/>
    </row>
    <row r="28" spans="1:35">
      <c r="A28" s="3"/>
      <c r="B28" s="226"/>
      <c r="C28" s="226"/>
      <c r="D28" s="226"/>
      <c r="E28" s="226"/>
      <c r="F28" s="226"/>
      <c r="G28" s="226"/>
      <c r="H28" s="227"/>
      <c r="I28" s="226"/>
      <c r="J28" s="226"/>
      <c r="K28" s="226"/>
      <c r="L28" s="226"/>
      <c r="M28" s="226"/>
      <c r="N28" s="226"/>
      <c r="O28" s="226"/>
      <c r="P28" s="226"/>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c r="A29" s="3"/>
      <c r="B29" s="779"/>
      <c r="C29" s="779"/>
      <c r="D29" s="779"/>
      <c r="E29" s="779"/>
      <c r="F29" s="779"/>
      <c r="G29" s="779"/>
      <c r="H29" s="779"/>
      <c r="I29" s="779"/>
      <c r="J29" s="779"/>
      <c r="K29" s="779"/>
      <c r="L29" s="226"/>
      <c r="M29" s="226"/>
      <c r="N29" s="226"/>
      <c r="O29" s="226"/>
      <c r="P29" s="226"/>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c r="A30" s="3"/>
      <c r="B30" s="779"/>
      <c r="C30" s="779"/>
      <c r="D30" s="779"/>
      <c r="E30" s="779"/>
      <c r="F30" s="779"/>
      <c r="G30" s="779"/>
      <c r="H30" s="779"/>
      <c r="I30" s="779"/>
      <c r="J30" s="779"/>
      <c r="K30" s="779"/>
      <c r="L30" s="226"/>
      <c r="M30" s="226"/>
      <c r="N30" s="226"/>
      <c r="O30" s="226"/>
      <c r="P30" s="226"/>
      <c r="S30" s="71"/>
      <c r="T30" s="71"/>
      <c r="U30" s="71"/>
      <c r="V30" s="71"/>
      <c r="W30" s="71"/>
      <c r="X30" s="71"/>
      <c r="Y30" s="71"/>
      <c r="Z30" s="71"/>
      <c r="AA30" s="71"/>
      <c r="AB30" s="71"/>
      <c r="AC30" s="71"/>
      <c r="AD30" s="71"/>
      <c r="AE30" s="71"/>
      <c r="AF30" s="71"/>
      <c r="AG30" s="71"/>
      <c r="AH30" s="71"/>
      <c r="AI30" s="71"/>
    </row>
    <row r="31" spans="1:35">
      <c r="A31" s="3"/>
      <c r="B31" s="3"/>
      <c r="C31" s="3"/>
      <c r="D31" s="3"/>
      <c r="E31" s="3"/>
      <c r="F31" s="3"/>
      <c r="G31" s="3"/>
      <c r="H31" s="3"/>
      <c r="I31" s="100"/>
      <c r="J31" s="100"/>
      <c r="K31" s="100"/>
      <c r="L31" s="3"/>
      <c r="M31" s="3"/>
      <c r="N31" s="3"/>
      <c r="O31" s="3"/>
      <c r="P31" s="3"/>
      <c r="S31" s="71"/>
      <c r="T31" s="71"/>
      <c r="U31" s="71"/>
      <c r="V31" s="71"/>
      <c r="W31" s="71"/>
      <c r="X31" s="71"/>
      <c r="Y31" s="71"/>
      <c r="Z31" s="71"/>
      <c r="AA31" s="71"/>
      <c r="AB31" s="71"/>
      <c r="AC31" s="71"/>
      <c r="AD31" s="71"/>
      <c r="AE31" s="71"/>
      <c r="AF31" s="71"/>
      <c r="AG31" s="71"/>
      <c r="AH31" s="71"/>
      <c r="AI31" s="71"/>
    </row>
    <row r="32" spans="1:35">
      <c r="A32" s="3"/>
      <c r="B32" s="3"/>
      <c r="C32" s="3"/>
      <c r="D32" s="3"/>
      <c r="E32" s="3"/>
      <c r="F32" s="3"/>
      <c r="G32" s="3"/>
      <c r="H32" s="3"/>
      <c r="I32" s="145"/>
      <c r="J32" s="146"/>
      <c r="K32" s="146"/>
      <c r="L32" s="3"/>
      <c r="M32" s="3"/>
      <c r="N32" s="3"/>
      <c r="O32" s="3"/>
      <c r="P32" s="3"/>
      <c r="S32" s="71"/>
      <c r="T32" s="71"/>
      <c r="U32" s="71"/>
      <c r="V32" s="71"/>
      <c r="W32" s="71"/>
      <c r="X32" s="71"/>
      <c r="Y32" s="71"/>
      <c r="Z32" s="71"/>
      <c r="AA32" s="71"/>
      <c r="AB32" s="71"/>
      <c r="AC32" s="71"/>
      <c r="AD32" s="71"/>
      <c r="AE32" s="71"/>
      <c r="AF32" s="71"/>
      <c r="AG32" s="71"/>
      <c r="AH32" s="71"/>
      <c r="AI32" s="71"/>
    </row>
    <row r="33" spans="1:35">
      <c r="A33" s="3"/>
      <c r="B33" s="3"/>
      <c r="C33" s="3"/>
      <c r="D33" s="3"/>
      <c r="E33" s="3"/>
      <c r="F33" s="3"/>
      <c r="G33" s="3"/>
      <c r="H33" s="3"/>
      <c r="I33" s="147"/>
      <c r="J33" s="148"/>
      <c r="K33" s="101"/>
      <c r="L33" s="3"/>
      <c r="M33" s="3"/>
      <c r="N33" s="3"/>
      <c r="O33" s="3"/>
      <c r="P33" s="3"/>
      <c r="S33" s="71"/>
      <c r="T33" s="71"/>
      <c r="U33" s="71"/>
      <c r="V33" s="71"/>
      <c r="W33" s="71"/>
      <c r="X33" s="71"/>
      <c r="Y33" s="71"/>
      <c r="Z33" s="71"/>
      <c r="AA33" s="71"/>
      <c r="AB33" s="71"/>
      <c r="AC33" s="71"/>
      <c r="AD33" s="71"/>
      <c r="AE33" s="71"/>
      <c r="AF33" s="71"/>
      <c r="AG33" s="71"/>
      <c r="AH33" s="71"/>
      <c r="AI33" s="71"/>
    </row>
    <row r="34" spans="1:35">
      <c r="A34" s="3"/>
      <c r="B34" s="3"/>
      <c r="C34" s="3"/>
      <c r="D34" s="3"/>
      <c r="E34" s="3"/>
      <c r="F34" s="3"/>
      <c r="G34" s="3"/>
      <c r="H34" s="3"/>
      <c r="I34" s="149"/>
      <c r="J34" s="148"/>
      <c r="K34" s="101"/>
      <c r="L34" s="3"/>
      <c r="M34" s="3"/>
      <c r="N34" s="3"/>
      <c r="O34" s="3"/>
      <c r="P34" s="3"/>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47"/>
      <c r="J35" s="148"/>
      <c r="K35" s="101"/>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3"/>
      <c r="J36" s="3"/>
      <c r="K36" s="3"/>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3"/>
      <c r="J37" s="3"/>
      <c r="K37" s="3"/>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3"/>
      <c r="J38" s="3"/>
      <c r="K38" s="3"/>
      <c r="L38" s="3"/>
      <c r="M38" s="3"/>
      <c r="N38" s="3"/>
      <c r="O38" s="3"/>
      <c r="P38" s="3"/>
      <c r="S38" s="64"/>
      <c r="T38" s="64"/>
      <c r="U38" s="64"/>
      <c r="V38" s="64"/>
      <c r="W38" s="64"/>
      <c r="X38" s="64"/>
      <c r="Y38" s="64"/>
      <c r="Z38" s="64"/>
      <c r="AA38" s="64"/>
      <c r="AB38" s="64"/>
    </row>
    <row r="39" spans="1:35">
      <c r="S39" s="64"/>
      <c r="T39" s="64"/>
      <c r="U39" s="64"/>
      <c r="V39" s="64"/>
      <c r="W39" s="64"/>
      <c r="X39" s="64"/>
      <c r="Y39" s="64"/>
      <c r="Z39" s="64"/>
      <c r="AA39" s="64"/>
      <c r="AB39" s="64"/>
    </row>
    <row r="40" spans="1:35">
      <c r="S40" s="64"/>
      <c r="T40" s="64"/>
      <c r="U40" s="64"/>
      <c r="V40" s="64"/>
      <c r="W40" s="64"/>
      <c r="X40" s="64"/>
      <c r="Y40" s="64"/>
      <c r="Z40" s="64"/>
      <c r="AA40" s="64"/>
      <c r="AB40" s="64"/>
    </row>
    <row r="41" spans="1:35">
      <c r="S41" s="64"/>
      <c r="T41" s="64"/>
      <c r="U41" s="64"/>
      <c r="V41" s="64"/>
      <c r="W41" s="64"/>
      <c r="X41" s="64"/>
      <c r="Y41" s="64"/>
      <c r="Z41" s="64"/>
      <c r="AA41" s="64"/>
      <c r="AB41" s="64"/>
    </row>
    <row r="42" spans="1:35">
      <c r="S42" s="64"/>
      <c r="T42" s="64"/>
      <c r="U42" s="64"/>
      <c r="V42" s="64"/>
      <c r="W42" s="64"/>
      <c r="X42" s="64"/>
      <c r="Y42" s="64"/>
      <c r="Z42" s="64"/>
      <c r="AA42" s="64"/>
      <c r="AB42" s="64"/>
    </row>
  </sheetData>
  <mergeCells count="46">
    <mergeCell ref="F8:K8"/>
    <mergeCell ref="C3:D3"/>
    <mergeCell ref="B2:Q2"/>
    <mergeCell ref="O3:P3"/>
    <mergeCell ref="D5:N5"/>
    <mergeCell ref="L8:Q8"/>
    <mergeCell ref="F6:K6"/>
    <mergeCell ref="E3:K3"/>
    <mergeCell ref="C4:D4"/>
    <mergeCell ref="E4:L4"/>
    <mergeCell ref="B8:E8"/>
    <mergeCell ref="B29:D30"/>
    <mergeCell ref="E29:G30"/>
    <mergeCell ref="H29:K30"/>
    <mergeCell ref="B23:D23"/>
    <mergeCell ref="B24:D24"/>
    <mergeCell ref="G25:K25"/>
    <mergeCell ref="B27:E27"/>
    <mergeCell ref="F27:K27"/>
    <mergeCell ref="F26:K26"/>
    <mergeCell ref="B26:E26"/>
    <mergeCell ref="G23:K23"/>
    <mergeCell ref="G24:K24"/>
    <mergeCell ref="B25:D25"/>
    <mergeCell ref="G21:K21"/>
    <mergeCell ref="B20:D20"/>
    <mergeCell ref="G20:K20"/>
    <mergeCell ref="G22:K22"/>
    <mergeCell ref="L23:Q23"/>
    <mergeCell ref="B21:D21"/>
    <mergeCell ref="B22:D22"/>
    <mergeCell ref="L27:P27"/>
    <mergeCell ref="L20:Q20"/>
    <mergeCell ref="L21:Q21"/>
    <mergeCell ref="L22:Q22"/>
    <mergeCell ref="L26:P26"/>
    <mergeCell ref="L24:Q24"/>
    <mergeCell ref="L25:Q25"/>
    <mergeCell ref="L19:Q19"/>
    <mergeCell ref="G19:H19"/>
    <mergeCell ref="I19:J19"/>
    <mergeCell ref="C9:E9"/>
    <mergeCell ref="E18:K18"/>
    <mergeCell ref="B19:D19"/>
    <mergeCell ref="M9:Q9"/>
    <mergeCell ref="G9:K9"/>
  </mergeCells>
  <phoneticPr fontId="32"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5">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B27" zoomScaleNormal="90" workbookViewId="0">
      <selection activeCell="D38" sqref="D38:G40"/>
    </sheetView>
  </sheetViews>
  <sheetFormatPr defaultRowHeight="11.25"/>
  <cols>
    <col min="1" max="1" width="1.140625" style="31" customWidth="1"/>
    <col min="2" max="2" width="19.28515625" style="31" customWidth="1"/>
    <col min="3" max="3" width="1.140625" style="31" customWidth="1"/>
    <col min="4" max="4" width="17.140625" style="31" customWidth="1"/>
    <col min="5" max="5" width="17.5703125" style="31" customWidth="1"/>
    <col min="6" max="6" width="9.7109375" style="31" customWidth="1"/>
    <col min="7" max="7" width="13" style="31" customWidth="1"/>
    <col min="8" max="8" width="4.28515625" style="31" customWidth="1"/>
    <col min="9" max="9" width="15.85546875" style="31" customWidth="1"/>
    <col min="10" max="10" width="3.5703125" style="31" customWidth="1"/>
    <col min="11" max="11" width="7.5703125" style="32" customWidth="1"/>
    <col min="12" max="12" width="14.28515625" style="31" customWidth="1"/>
    <col min="13" max="13" width="12" style="31" customWidth="1"/>
    <col min="14" max="14" width="5.42578125" style="31" customWidth="1"/>
    <col min="15" max="15" width="2.5703125" style="31" customWidth="1"/>
    <col min="16" max="16384" width="9.14062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788" t="str">
        <f>'Grant Detail'!B3:J3</f>
        <v>Dashboard:  Ghana - HIV / AIDS  (Adventist Development and Relief Agency, Ghana)</v>
      </c>
      <c r="C2" s="788"/>
      <c r="D2" s="788"/>
      <c r="E2" s="788"/>
      <c r="F2" s="788"/>
      <c r="G2" s="788"/>
      <c r="H2" s="788"/>
      <c r="I2" s="788"/>
      <c r="J2" s="788"/>
      <c r="K2" s="788"/>
      <c r="L2" s="788"/>
      <c r="M2" s="788"/>
      <c r="N2" s="788"/>
      <c r="O2" s="73"/>
    </row>
    <row r="3" spans="1:15" customFormat="1" ht="18.75">
      <c r="A3" s="3"/>
      <c r="B3" s="132" t="str">
        <f>+IF('Data Entry'!G8="Please Select","",'Data Entry'!G8)</f>
        <v/>
      </c>
      <c r="C3" s="738" t="str">
        <f>+IF('Data Entry'!I8="Please Select","",'Data Entry'!I8)</f>
        <v/>
      </c>
      <c r="D3" s="738"/>
      <c r="E3" s="790"/>
      <c r="F3" s="790"/>
      <c r="G3" s="790"/>
      <c r="H3" s="790"/>
      <c r="I3" s="790"/>
      <c r="J3" s="790"/>
      <c r="K3" s="790"/>
      <c r="L3" s="132" t="str">
        <f>+'Data Entry'!B16</f>
        <v>Report Period:</v>
      </c>
      <c r="M3" s="199" t="str">
        <f>+'Data Entry'!C16</f>
        <v>P2</v>
      </c>
      <c r="N3" s="199"/>
      <c r="O3" s="31"/>
    </row>
    <row r="4" spans="1:15" customFormat="1" ht="15">
      <c r="A4" s="3"/>
      <c r="B4" s="132" t="str">
        <f>+'Data Entry'!B12</f>
        <v>Latest Rating:</v>
      </c>
      <c r="C4" s="791" t="str">
        <f>+IF('Data Entry'!C12="Please Select","",'Data Entry'!C12)</f>
        <v/>
      </c>
      <c r="D4" s="791"/>
      <c r="E4" s="737" t="str">
        <f>+'Data Entry'!C8</f>
        <v>Adventist Development and Relief Agency, Ghana</v>
      </c>
      <c r="F4" s="737"/>
      <c r="G4" s="737"/>
      <c r="H4" s="737"/>
      <c r="I4" s="737"/>
      <c r="J4" s="737"/>
      <c r="K4" s="737"/>
      <c r="L4" s="132" t="str">
        <f>+'Data Entry'!D16</f>
        <v>From:</v>
      </c>
      <c r="M4" s="200">
        <f>+IF(ISBLANK('Data Entry'!E16),"",'Data Entry'!E16)</f>
        <v>42278</v>
      </c>
      <c r="N4" s="200"/>
      <c r="O4" s="31"/>
    </row>
    <row r="5" spans="1:15" customFormat="1" ht="18.75" customHeight="1">
      <c r="A5" s="3"/>
      <c r="B5" s="132"/>
      <c r="C5" s="132"/>
      <c r="D5" s="133"/>
      <c r="E5" s="737" t="str">
        <f>+'Data Entry'!G4</f>
        <v xml:space="preserve">Reinforcing the Scaling Up of HIV Services: Strengthening HIV Prevention and Effective Targeting </v>
      </c>
      <c r="F5" s="737"/>
      <c r="G5" s="737"/>
      <c r="H5" s="737"/>
      <c r="I5" s="737"/>
      <c r="J5" s="737"/>
      <c r="K5" s="737"/>
      <c r="L5" s="132" t="str">
        <f>+'Data Entry'!F16</f>
        <v>To:</v>
      </c>
      <c r="M5" s="200">
        <f>+IF(ISBLANK('Data Entry'!G16),"",'Data Entry'!G16)</f>
        <v>42369</v>
      </c>
      <c r="N5" s="200"/>
    </row>
    <row r="6" spans="1:15" customFormat="1" ht="22.5" customHeight="1">
      <c r="A6" s="3"/>
      <c r="B6" s="137"/>
      <c r="C6" s="138"/>
      <c r="D6" s="139"/>
      <c r="E6" s="821" t="s">
        <v>318</v>
      </c>
      <c r="F6" s="821"/>
      <c r="G6" s="821"/>
      <c r="H6" s="821"/>
      <c r="I6" s="821"/>
      <c r="J6" s="821"/>
      <c r="K6" s="821"/>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819" t="s">
        <v>105</v>
      </c>
      <c r="C8" s="819"/>
      <c r="D8" s="819"/>
      <c r="E8" s="819"/>
      <c r="F8" s="819"/>
      <c r="G8" s="819"/>
      <c r="H8" s="819"/>
      <c r="I8" s="819"/>
      <c r="J8" s="819"/>
      <c r="K8" s="819"/>
      <c r="L8" s="819"/>
      <c r="M8" s="819"/>
      <c r="N8" s="819"/>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798" t="s">
        <v>100</v>
      </c>
      <c r="C10" s="828"/>
      <c r="D10" s="822" t="s">
        <v>104</v>
      </c>
      <c r="E10" s="823"/>
      <c r="F10" s="823"/>
      <c r="G10" s="824"/>
      <c r="H10" s="160"/>
      <c r="I10" s="822" t="s">
        <v>318</v>
      </c>
      <c r="J10" s="823"/>
      <c r="K10" s="823"/>
      <c r="L10" s="823"/>
      <c r="M10" s="823"/>
      <c r="N10" s="824"/>
    </row>
    <row r="11" spans="1:15" s="34" customFormat="1" ht="28.5" customHeight="1">
      <c r="A11" s="157"/>
      <c r="B11" s="401" t="s">
        <v>108</v>
      </c>
      <c r="C11" s="177"/>
      <c r="D11" s="809" t="str">
        <f>IF(ISBLANK(Finance!C9),"",(Finance!C9))</f>
        <v/>
      </c>
      <c r="E11" s="809"/>
      <c r="F11" s="809"/>
      <c r="G11" s="836"/>
      <c r="H11" s="183"/>
      <c r="I11" s="840"/>
      <c r="J11" s="841"/>
      <c r="K11" s="841"/>
      <c r="L11" s="841"/>
      <c r="M11" s="841"/>
      <c r="N11" s="842"/>
    </row>
    <row r="12" spans="1:15" s="34" customFormat="1" ht="27.75" customHeight="1">
      <c r="A12" s="157"/>
      <c r="B12" s="402" t="s">
        <v>109</v>
      </c>
      <c r="C12" s="178"/>
      <c r="D12" s="809" t="str">
        <f>IF(ISBLANK(Finance!C23),"",(Finance!C23))</f>
        <v>Delay in disbursement from TGF to PR affected implementation in the second semester.</v>
      </c>
      <c r="E12" s="809"/>
      <c r="F12" s="809"/>
      <c r="G12" s="836"/>
      <c r="H12" s="183"/>
      <c r="I12" s="837"/>
      <c r="J12" s="838"/>
      <c r="K12" s="838"/>
      <c r="L12" s="838"/>
      <c r="M12" s="838"/>
      <c r="N12" s="839"/>
    </row>
    <row r="13" spans="1:15" s="34" customFormat="1" ht="26.25" customHeight="1">
      <c r="A13" s="157"/>
      <c r="B13" s="402" t="s">
        <v>110</v>
      </c>
      <c r="C13" s="178"/>
      <c r="D13" s="809" t="str">
        <f>IF(ISBLANK(Finance!I9),"",(Finance!I9))</f>
        <v/>
      </c>
      <c r="E13" s="809"/>
      <c r="F13" s="809"/>
      <c r="G13" s="836"/>
      <c r="H13" s="183"/>
      <c r="I13" s="837"/>
      <c r="J13" s="838"/>
      <c r="K13" s="838"/>
      <c r="L13" s="838"/>
      <c r="M13" s="838"/>
      <c r="N13" s="839"/>
    </row>
    <row r="14" spans="1:15" s="34" customFormat="1" ht="28.5" customHeight="1" thickBot="1">
      <c r="A14" s="157"/>
      <c r="B14" s="403" t="s">
        <v>111</v>
      </c>
      <c r="C14" s="179"/>
      <c r="D14" s="834" t="str">
        <f>IF(ISBLANK(Finance!I23),"",(Finance!I23))</f>
        <v>Delay in disbursement from TGF to PR</v>
      </c>
      <c r="E14" s="834"/>
      <c r="F14" s="834"/>
      <c r="G14" s="835"/>
      <c r="H14" s="183"/>
      <c r="I14" s="846"/>
      <c r="J14" s="847"/>
      <c r="K14" s="847"/>
      <c r="L14" s="847"/>
      <c r="M14" s="847"/>
      <c r="N14" s="848"/>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819" t="s">
        <v>107</v>
      </c>
      <c r="C16" s="819"/>
      <c r="D16" s="819"/>
      <c r="E16" s="819"/>
      <c r="F16" s="819"/>
      <c r="G16" s="819"/>
      <c r="H16" s="819"/>
      <c r="I16" s="819"/>
      <c r="J16" s="819"/>
      <c r="K16" s="819"/>
      <c r="L16" s="819"/>
      <c r="M16" s="819"/>
      <c r="N16" s="819"/>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828" t="s">
        <v>101</v>
      </c>
      <c r="C18" s="799"/>
      <c r="D18" s="829" t="s">
        <v>104</v>
      </c>
      <c r="E18" s="830"/>
      <c r="F18" s="830"/>
      <c r="G18" s="831"/>
      <c r="H18" s="160"/>
      <c r="I18" s="843" t="s">
        <v>318</v>
      </c>
      <c r="J18" s="844"/>
      <c r="K18" s="844"/>
      <c r="L18" s="844"/>
      <c r="M18" s="845"/>
      <c r="N18" s="845"/>
    </row>
    <row r="19" spans="1:15" s="34" customFormat="1" ht="21.95" customHeight="1">
      <c r="A19" s="157"/>
      <c r="B19" s="404" t="s">
        <v>116</v>
      </c>
      <c r="C19" s="185"/>
      <c r="D19" s="832" t="str">
        <f>IF(ISBLANK(Management!C8),"",(Management!C8))</f>
        <v/>
      </c>
      <c r="E19" s="832"/>
      <c r="F19" s="832"/>
      <c r="G19" s="833"/>
      <c r="H19" s="186"/>
      <c r="I19" s="825"/>
      <c r="J19" s="826"/>
      <c r="K19" s="826"/>
      <c r="L19" s="826"/>
      <c r="M19" s="826"/>
      <c r="N19" s="827"/>
    </row>
    <row r="20" spans="1:15" ht="24.75" customHeight="1">
      <c r="A20" s="151"/>
      <c r="B20" s="405" t="s">
        <v>117</v>
      </c>
      <c r="C20" s="187"/>
      <c r="D20" s="809" t="str">
        <f>IF(ISBLANK(Management!I8),"",(Management!I8))</f>
        <v/>
      </c>
      <c r="E20" s="809" t="e">
        <f>+'Data Entry'!D73/'Data Entry'!G73</f>
        <v>#DIV/0!</v>
      </c>
      <c r="F20" s="809" t="e">
        <f>+('Data Entry'!E73+'Data Entry'!F73)/'Data Entry'!G73</f>
        <v>#DIV/0!</v>
      </c>
      <c r="G20" s="810"/>
      <c r="H20" s="186"/>
      <c r="I20" s="811"/>
      <c r="J20" s="812"/>
      <c r="K20" s="812"/>
      <c r="L20" s="812"/>
      <c r="M20" s="812"/>
      <c r="N20" s="813"/>
      <c r="O20" s="35"/>
    </row>
    <row r="21" spans="1:15" ht="29.25" customHeight="1">
      <c r="A21" s="151"/>
      <c r="B21" s="406" t="s">
        <v>118</v>
      </c>
      <c r="C21" s="187"/>
      <c r="D21" s="809" t="str">
        <f>IF(ISBLANK(Management!C16),"",(Management!C16))</f>
        <v>There were  two (2) SRs under Phase 2; but for the NFM, 1 additional  SR has been added.</v>
      </c>
      <c r="E21" s="809"/>
      <c r="F21" s="809"/>
      <c r="G21" s="810"/>
      <c r="H21" s="186"/>
      <c r="I21" s="811"/>
      <c r="J21" s="812"/>
      <c r="K21" s="812"/>
      <c r="L21" s="812"/>
      <c r="M21" s="812"/>
      <c r="N21" s="813"/>
      <c r="O21" s="35"/>
    </row>
    <row r="22" spans="1:15" ht="26.25" customHeight="1">
      <c r="A22" s="151"/>
      <c r="B22" s="406" t="s">
        <v>119</v>
      </c>
      <c r="C22" s="187"/>
      <c r="D22" s="809" t="str">
        <f>IF(ISBLANK(Management!I16),"",(Management!I16))</f>
        <v/>
      </c>
      <c r="E22" s="809"/>
      <c r="F22" s="809"/>
      <c r="G22" s="810"/>
      <c r="H22" s="186"/>
      <c r="I22" s="811"/>
      <c r="J22" s="812"/>
      <c r="K22" s="812"/>
      <c r="L22" s="812"/>
      <c r="M22" s="812"/>
      <c r="N22" s="813"/>
      <c r="O22" s="35"/>
    </row>
    <row r="23" spans="1:15" ht="24.75" customHeight="1">
      <c r="A23" s="151"/>
      <c r="B23" s="406" t="s">
        <v>120</v>
      </c>
      <c r="C23" s="187"/>
      <c r="D23" s="809" t="str">
        <f>IF(ISBLANK(Management!C27),"",(Management!C27))</f>
        <v>ADRA doesn't procure health products, equip't, medicines, pharmaceuticals.</v>
      </c>
      <c r="E23" s="809"/>
      <c r="F23" s="809"/>
      <c r="G23" s="810"/>
      <c r="H23" s="186"/>
      <c r="I23" s="811"/>
      <c r="J23" s="812"/>
      <c r="K23" s="812"/>
      <c r="L23" s="812"/>
      <c r="M23" s="812"/>
      <c r="N23" s="813"/>
      <c r="O23" s="35"/>
    </row>
    <row r="24" spans="1:15" ht="27" customHeight="1" thickBot="1">
      <c r="A24" s="151"/>
      <c r="B24" s="407" t="s">
        <v>122</v>
      </c>
      <c r="C24" s="188"/>
      <c r="D24" s="814" t="str">
        <f>IF(ISBLANK(Management!I27),"",(Management!I27))</f>
        <v>M6 is not applicable to HIV Test kits distributed via outreach sessions and needs to be re-enginered</v>
      </c>
      <c r="E24" s="814"/>
      <c r="F24" s="814"/>
      <c r="G24" s="815"/>
      <c r="H24" s="186"/>
      <c r="I24" s="816"/>
      <c r="J24" s="817"/>
      <c r="K24" s="817"/>
      <c r="L24" s="817"/>
      <c r="M24" s="817"/>
      <c r="N24" s="818"/>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819" t="s">
        <v>106</v>
      </c>
      <c r="C26" s="819"/>
      <c r="D26" s="819"/>
      <c r="E26" s="819"/>
      <c r="F26" s="819"/>
      <c r="G26" s="819"/>
      <c r="H26" s="819"/>
      <c r="I26" s="819"/>
      <c r="J26" s="819"/>
      <c r="K26" s="819"/>
      <c r="L26" s="819"/>
      <c r="M26" s="819"/>
      <c r="N26" s="819"/>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798" t="s">
        <v>14</v>
      </c>
      <c r="C28" s="799"/>
      <c r="D28" s="800" t="s">
        <v>104</v>
      </c>
      <c r="E28" s="801"/>
      <c r="F28" s="801"/>
      <c r="G28" s="802"/>
      <c r="H28" s="160"/>
      <c r="I28" s="800" t="s">
        <v>318</v>
      </c>
      <c r="J28" s="801"/>
      <c r="K28" s="801"/>
      <c r="L28" s="801"/>
      <c r="M28" s="801"/>
      <c r="N28" s="802"/>
      <c r="O28" s="35"/>
    </row>
    <row r="29" spans="1:15" ht="42.75" customHeight="1">
      <c r="A29" s="151"/>
      <c r="B29" s="408" t="s">
        <v>319</v>
      </c>
      <c r="C29" s="189"/>
      <c r="D29" s="803" t="str">
        <f>IF(ISBLANK(Programmatic!C9),"",(Programmatic!C9))</f>
        <v xml:space="preserve">SRs worked hard to make up for previous quarter's backlog. </v>
      </c>
      <c r="E29" s="804"/>
      <c r="F29" s="804"/>
      <c r="G29" s="805"/>
      <c r="H29" s="186"/>
      <c r="I29" s="795"/>
      <c r="J29" s="796"/>
      <c r="K29" s="796"/>
      <c r="L29" s="796"/>
      <c r="M29" s="796"/>
      <c r="N29" s="797"/>
      <c r="O29" s="35"/>
    </row>
    <row r="30" spans="1:15" ht="78" customHeight="1">
      <c r="A30" s="151"/>
      <c r="B30" s="409" t="s">
        <v>320</v>
      </c>
      <c r="C30" s="190"/>
      <c r="D30" s="820" t="str">
        <f>IF(ISBLANK(Programmatic!G9),"",(Programmatic!G9))</f>
        <v xml:space="preserve">Delay in disbursement of funds in the 1st Quarter affected timely commencement of community activities -including HIV Testing and Services. </v>
      </c>
      <c r="E30" s="793"/>
      <c r="F30" s="793"/>
      <c r="G30" s="794"/>
      <c r="H30" s="186"/>
      <c r="I30" s="806"/>
      <c r="J30" s="807"/>
      <c r="K30" s="807"/>
      <c r="L30" s="807"/>
      <c r="M30" s="807"/>
      <c r="N30" s="808"/>
      <c r="O30" s="35"/>
    </row>
    <row r="31" spans="1:15" ht="83.25" customHeight="1">
      <c r="A31" s="151"/>
      <c r="B31" s="409" t="s">
        <v>321</v>
      </c>
      <c r="C31" s="190"/>
      <c r="D31" s="820" t="str">
        <f>IF(ISBLANK(Programmatic!M9),"",(Programmatic!M9))</f>
        <v>PEs trainings ended in the 2nd week of September 2015. Most trained PEs had only 2 active weeks of outreach activities in the 1st Quarter of 2015. Therefore most of the FSWs were reached in the 2nd quarter of the program.</v>
      </c>
      <c r="E31" s="793"/>
      <c r="F31" s="793"/>
      <c r="G31" s="794"/>
      <c r="H31" s="186"/>
      <c r="I31" s="806"/>
      <c r="J31" s="807"/>
      <c r="K31" s="807"/>
      <c r="L31" s="807"/>
      <c r="M31" s="807"/>
      <c r="N31" s="808"/>
      <c r="O31" s="35"/>
    </row>
    <row r="32" spans="1:15" ht="51.75" customHeight="1">
      <c r="A32" s="151"/>
      <c r="B32" s="410" t="s">
        <v>112</v>
      </c>
      <c r="C32" s="190"/>
      <c r="D32" s="792" t="str">
        <f>IF(ISBLANK(Programmatic!L20),"",(Programmatic!L20))</f>
        <v xml:space="preserve">SRs worked hard to make up for previous quarter's backlog. </v>
      </c>
      <c r="E32" s="793"/>
      <c r="F32" s="793"/>
      <c r="G32" s="794"/>
      <c r="H32" s="186"/>
      <c r="I32" s="806"/>
      <c r="J32" s="807"/>
      <c r="K32" s="807"/>
      <c r="L32" s="807"/>
      <c r="M32" s="807"/>
      <c r="N32" s="808"/>
      <c r="O32" s="35"/>
    </row>
    <row r="33" spans="1:15" ht="69" customHeight="1">
      <c r="A33" s="151"/>
      <c r="B33" s="410" t="s">
        <v>113</v>
      </c>
      <c r="C33" s="190"/>
      <c r="D33" s="792" t="str">
        <f>IF(ISBLANK(Programmatic!L21),"",(Programmatic!L21))</f>
        <v xml:space="preserve">Delay in disbursement of funds in the 1st Quarter affected timely commencement of community activities -including HIV Testing and Services. </v>
      </c>
      <c r="E33" s="793"/>
      <c r="F33" s="793"/>
      <c r="G33" s="794"/>
      <c r="H33" s="186"/>
      <c r="I33" s="806"/>
      <c r="J33" s="807"/>
      <c r="K33" s="807"/>
      <c r="L33" s="807"/>
      <c r="M33" s="807"/>
      <c r="N33" s="808"/>
      <c r="O33" s="35"/>
    </row>
    <row r="34" spans="1:15" ht="80.25" customHeight="1">
      <c r="A34" s="151"/>
      <c r="B34" s="410" t="s">
        <v>114</v>
      </c>
      <c r="C34" s="190"/>
      <c r="D34" s="792" t="str">
        <f>IF(ISBLANK(Programmatic!L22),"",(Programmatic!L22))</f>
        <v>PEs trainings ended in the 2nd week of September 2015. Most trained PEs had only 2 active weeks of outreach activities in the 1st Quarter of 2015. Therefore most of the FSWs were reached in the 2nd quarter of the program.</v>
      </c>
      <c r="E34" s="793"/>
      <c r="F34" s="793"/>
      <c r="G34" s="794"/>
      <c r="H34" s="186"/>
      <c r="I34" s="806"/>
      <c r="J34" s="807"/>
      <c r="K34" s="807"/>
      <c r="L34" s="807"/>
      <c r="M34" s="807"/>
      <c r="N34" s="808"/>
      <c r="O34" s="35"/>
    </row>
    <row r="35" spans="1:15" ht="90.75" customHeight="1">
      <c r="A35" s="151"/>
      <c r="B35" s="410" t="s">
        <v>115</v>
      </c>
      <c r="C35" s="232"/>
      <c r="D35" s="792" t="str">
        <f>IF(ISBLANK(Programmatic!L23),"",(Programmatic!L23))</f>
        <v/>
      </c>
      <c r="E35" s="793"/>
      <c r="F35" s="793"/>
      <c r="G35" s="794"/>
      <c r="H35" s="186"/>
      <c r="I35" s="806"/>
      <c r="J35" s="807"/>
      <c r="K35" s="807"/>
      <c r="L35" s="807"/>
      <c r="M35" s="807"/>
      <c r="N35" s="808"/>
      <c r="O35" s="35"/>
    </row>
    <row r="36" spans="1:15" ht="74.25" customHeight="1">
      <c r="A36" s="151"/>
      <c r="B36" s="410" t="s">
        <v>127</v>
      </c>
      <c r="C36" s="232"/>
      <c r="D36" s="792" t="str">
        <f>IF(ISBLANK(Programmatic!L24),"",(Programmatic!L24))</f>
        <v>Only 11% of previous quarter target  was achieved. Therefore SRs had to double up efforts to clear backlog from previous quarter as well as target for the quarter under review.</v>
      </c>
      <c r="E36" s="793"/>
      <c r="F36" s="793"/>
      <c r="G36" s="794"/>
      <c r="H36" s="186"/>
      <c r="I36" s="806"/>
      <c r="J36" s="807"/>
      <c r="K36" s="807"/>
      <c r="L36" s="807"/>
      <c r="M36" s="807"/>
      <c r="N36" s="808"/>
      <c r="O36" s="35"/>
    </row>
    <row r="37" spans="1:15" ht="39" customHeight="1">
      <c r="A37" s="151"/>
      <c r="B37" s="410" t="s">
        <v>128</v>
      </c>
      <c r="C37" s="232"/>
      <c r="D37" s="792" t="str">
        <f>IF(ISBLANK(Programmatic!L25),"",(Programmatic!L25))</f>
        <v>16% achievement was recorded for this indicator in the 1st Quarter. SRs mapped up strategies to clear backlog from previous quarter and also work towards target for the quarter under review.</v>
      </c>
      <c r="E37" s="793"/>
      <c r="F37" s="793"/>
      <c r="G37" s="794"/>
      <c r="H37" s="186"/>
      <c r="I37" s="806"/>
      <c r="J37" s="807"/>
      <c r="K37" s="807"/>
      <c r="L37" s="807"/>
      <c r="M37" s="807"/>
      <c r="N37" s="808"/>
      <c r="O37" s="35"/>
    </row>
    <row r="38" spans="1:15" ht="30" customHeight="1">
      <c r="A38" s="151"/>
      <c r="B38" s="410" t="s">
        <v>129</v>
      </c>
      <c r="C38" s="232"/>
      <c r="D38" s="792" t="e">
        <f>IF(ISBLANK(Programmatic!#REF!),"",(Programmatic!#REF!))</f>
        <v>#REF!</v>
      </c>
      <c r="E38" s="793"/>
      <c r="F38" s="793"/>
      <c r="G38" s="794"/>
      <c r="H38" s="186"/>
      <c r="I38" s="806"/>
      <c r="J38" s="807"/>
      <c r="K38" s="807"/>
      <c r="L38" s="807"/>
      <c r="M38" s="807"/>
      <c r="N38" s="808"/>
      <c r="O38" s="35"/>
    </row>
    <row r="39" spans="1:15" ht="42" customHeight="1">
      <c r="A39" s="151"/>
      <c r="B39" s="410" t="s">
        <v>130</v>
      </c>
      <c r="C39" s="232"/>
      <c r="D39" s="792" t="e">
        <f>IF(ISBLANK(Programmatic!#REF!),"",(Programmatic!#REF!))</f>
        <v>#REF!</v>
      </c>
      <c r="E39" s="793"/>
      <c r="F39" s="793"/>
      <c r="G39" s="794"/>
      <c r="H39" s="186"/>
      <c r="I39" s="806"/>
      <c r="J39" s="807"/>
      <c r="K39" s="807"/>
      <c r="L39" s="807"/>
      <c r="M39" s="807"/>
      <c r="N39" s="808"/>
      <c r="O39" s="35"/>
    </row>
    <row r="40" spans="1:15" ht="21.95" customHeight="1">
      <c r="A40" s="151"/>
      <c r="B40" s="410" t="s">
        <v>131</v>
      </c>
      <c r="C40" s="232"/>
      <c r="D40" s="792" t="e">
        <f>IF(ISBLANK(Programmatic!#REF!),"",(Programmatic!#REF!))</f>
        <v>#REF!</v>
      </c>
      <c r="E40" s="793"/>
      <c r="F40" s="793"/>
      <c r="G40" s="794"/>
      <c r="H40" s="186"/>
      <c r="I40" s="806"/>
      <c r="J40" s="807"/>
      <c r="K40" s="807"/>
      <c r="L40" s="807"/>
      <c r="M40" s="807"/>
      <c r="N40" s="808"/>
      <c r="O40" s="35"/>
    </row>
    <row r="41" spans="1:15" ht="21.95" customHeight="1" thickBot="1">
      <c r="A41" s="151"/>
      <c r="B41" s="410" t="s">
        <v>132</v>
      </c>
      <c r="C41" s="191"/>
      <c r="D41" s="792" t="e">
        <f>IF(ISBLANK(Programmatic!#REF!),"",(Programmatic!#REF!))</f>
        <v>#REF!</v>
      </c>
      <c r="E41" s="793"/>
      <c r="F41" s="793"/>
      <c r="G41" s="794"/>
      <c r="H41" s="186"/>
      <c r="I41" s="849"/>
      <c r="J41" s="850"/>
      <c r="K41" s="850"/>
      <c r="L41" s="850"/>
      <c r="M41" s="850"/>
      <c r="N41" s="851"/>
      <c r="O41" s="35"/>
    </row>
    <row r="42" spans="1:15" ht="14.25">
      <c r="A42" s="151"/>
      <c r="B42" s="192"/>
      <c r="C42" s="192"/>
      <c r="D42" s="193"/>
      <c r="E42" s="151"/>
      <c r="F42" s="192"/>
      <c r="G42" s="192"/>
      <c r="H42" s="151"/>
      <c r="I42" s="194"/>
      <c r="J42" s="151"/>
      <c r="K42" s="195"/>
      <c r="L42" s="195"/>
      <c r="M42" s="195"/>
      <c r="N42" s="195"/>
      <c r="O42" s="35"/>
    </row>
  </sheetData>
  <sheetProtection password="CFC9" sheet="1"/>
  <mergeCells count="65">
    <mergeCell ref="I40:N40"/>
    <mergeCell ref="I41:N41"/>
    <mergeCell ref="I35:N35"/>
    <mergeCell ref="I36:N36"/>
    <mergeCell ref="I37:N37"/>
    <mergeCell ref="I38:N38"/>
    <mergeCell ref="I39:N39"/>
    <mergeCell ref="D21:G21"/>
    <mergeCell ref="I21:N21"/>
    <mergeCell ref="B10:C10"/>
    <mergeCell ref="D10:G10"/>
    <mergeCell ref="B16:N16"/>
    <mergeCell ref="D14:G14"/>
    <mergeCell ref="D11:G11"/>
    <mergeCell ref="D13:G13"/>
    <mergeCell ref="I12:N12"/>
    <mergeCell ref="D12:G12"/>
    <mergeCell ref="I11:N11"/>
    <mergeCell ref="I18:N18"/>
    <mergeCell ref="I13:N13"/>
    <mergeCell ref="I14:N14"/>
    <mergeCell ref="B8:N8"/>
    <mergeCell ref="I10:N10"/>
    <mergeCell ref="I19:N19"/>
    <mergeCell ref="I20:N20"/>
    <mergeCell ref="B18:C18"/>
    <mergeCell ref="D18:G18"/>
    <mergeCell ref="D20:G20"/>
    <mergeCell ref="D19:G19"/>
    <mergeCell ref="B2:N2"/>
    <mergeCell ref="E5:K5"/>
    <mergeCell ref="E6:K6"/>
    <mergeCell ref="E3:K3"/>
    <mergeCell ref="C4:D4"/>
    <mergeCell ref="E4:K4"/>
    <mergeCell ref="C3:D3"/>
    <mergeCell ref="D37:G37"/>
    <mergeCell ref="D22:G22"/>
    <mergeCell ref="D23:G23"/>
    <mergeCell ref="I22:N22"/>
    <mergeCell ref="I23:N23"/>
    <mergeCell ref="D24:G24"/>
    <mergeCell ref="I24:N24"/>
    <mergeCell ref="B26:N26"/>
    <mergeCell ref="D30:G30"/>
    <mergeCell ref="D31:G31"/>
    <mergeCell ref="D33:G33"/>
    <mergeCell ref="I32:N32"/>
    <mergeCell ref="D36:G36"/>
    <mergeCell ref="D41:G41"/>
    <mergeCell ref="I29:N29"/>
    <mergeCell ref="B28:C28"/>
    <mergeCell ref="I28:N28"/>
    <mergeCell ref="D40:G40"/>
    <mergeCell ref="D34:G34"/>
    <mergeCell ref="D29:G29"/>
    <mergeCell ref="D28:G28"/>
    <mergeCell ref="I34:N34"/>
    <mergeCell ref="D35:G35"/>
    <mergeCell ref="I33:N33"/>
    <mergeCell ref="I30:N30"/>
    <mergeCell ref="I31:N31"/>
    <mergeCell ref="D32:G32"/>
    <mergeCell ref="D39:G39"/>
    <mergeCell ref="D38:G38"/>
  </mergeCells>
  <phoneticPr fontId="32"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r:id="rId1"/>
  <headerFooter alignWithMargins="0">
    <oddFooter>&amp;L&amp;F&amp;C&amp;A&amp;RV1.0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3" zoomScaleNormal="110" zoomScaleSheetLayoutView="100" workbookViewId="0">
      <selection activeCell="J38" sqref="J38:J39"/>
    </sheetView>
  </sheetViews>
  <sheetFormatPr defaultColWidth="11" defaultRowHeight="15"/>
  <cols>
    <col min="1" max="1" width="4.140625" customWidth="1"/>
    <col min="2" max="2" width="14.5703125" customWidth="1"/>
    <col min="3" max="3" width="12.42578125" customWidth="1"/>
    <col min="4" max="4" width="11.5703125" customWidth="1"/>
    <col min="5" max="5" width="19" customWidth="1"/>
    <col min="6" max="6" width="1.42578125" customWidth="1"/>
    <col min="7" max="7" width="11.42578125" customWidth="1"/>
    <col min="8" max="8" width="9.5703125" customWidth="1"/>
    <col min="9" max="9" width="11.5703125" customWidth="1"/>
    <col min="10" max="10" width="12.5703125" customWidth="1"/>
    <col min="11" max="11" width="10.5703125" customWidth="1"/>
    <col min="12" max="12" width="9.7109375" customWidth="1"/>
  </cols>
  <sheetData>
    <row r="1" spans="1:13" ht="30.75" customHeight="1"/>
    <row r="2" spans="1:13" ht="27.75" customHeight="1">
      <c r="B2" s="743" t="str">
        <f>'Grant Detail'!B3:J3</f>
        <v>Dashboard:  Ghana - HIV / AIDS  (Adventist Development and Relief Agency, Ghana)</v>
      </c>
      <c r="C2" s="743"/>
      <c r="D2" s="743"/>
      <c r="E2" s="743"/>
      <c r="F2" s="743"/>
      <c r="G2" s="743"/>
      <c r="H2" s="743"/>
      <c r="I2" s="743"/>
      <c r="J2" s="743"/>
      <c r="K2" s="743"/>
      <c r="L2" s="743"/>
    </row>
    <row r="3" spans="1:13">
      <c r="B3" s="24" t="str">
        <f>+IF('Data Entry'!G8="Please Select","",'Data Entry'!G8)</f>
        <v/>
      </c>
      <c r="C3" s="748" t="str">
        <f>+IF('Data Entry'!I8="Please Select","",'Data Entry'!I8)</f>
        <v/>
      </c>
      <c r="D3" s="748"/>
      <c r="E3" s="745"/>
      <c r="F3" s="745"/>
      <c r="G3" s="745"/>
      <c r="H3" s="745"/>
      <c r="I3" s="745"/>
      <c r="J3" s="746" t="str">
        <f>+'Data Entry'!B16</f>
        <v>Report Period:</v>
      </c>
      <c r="K3" s="746"/>
      <c r="L3" s="199" t="str">
        <f>+'Data Entry'!C16</f>
        <v>P2</v>
      </c>
      <c r="M3" s="85"/>
    </row>
    <row r="4" spans="1:13">
      <c r="B4" s="24" t="str">
        <f>+'Data Entry'!B12</f>
        <v>Latest Rating:</v>
      </c>
      <c r="C4" s="852" t="str">
        <f>+IF('Data Entry'!C12="Please Select","",'Data Entry'!C12)</f>
        <v/>
      </c>
      <c r="D4" s="852"/>
      <c r="E4" s="745" t="str">
        <f>+'Data Entry'!C8</f>
        <v>Adventist Development and Relief Agency, Ghana</v>
      </c>
      <c r="F4" s="745"/>
      <c r="G4" s="745"/>
      <c r="H4" s="745"/>
      <c r="I4" s="745"/>
      <c r="J4" s="746" t="str">
        <f>+'Data Entry'!D16</f>
        <v>From:</v>
      </c>
      <c r="K4" s="747"/>
      <c r="L4" s="200">
        <f>+IF(ISBLANK('Data Entry'!E16),"",'Data Entry'!E16)</f>
        <v>42278</v>
      </c>
    </row>
    <row r="5" spans="1:13" ht="18.75" customHeight="1">
      <c r="B5" s="24"/>
      <c r="C5" s="24"/>
      <c r="D5" s="745" t="str">
        <f>+'Data Entry'!G4</f>
        <v xml:space="preserve">Reinforcing the Scaling Up of HIV Services: Strengthening HIV Prevention and Effective Targeting </v>
      </c>
      <c r="E5" s="745"/>
      <c r="F5" s="745"/>
      <c r="G5" s="745"/>
      <c r="H5" s="745"/>
      <c r="I5" s="745"/>
      <c r="J5" s="745"/>
      <c r="K5" s="24" t="str">
        <f>+'Data Entry'!F16</f>
        <v>To:</v>
      </c>
      <c r="L5" s="200">
        <f>+IF(ISBLANK('Data Entry'!G16),"",'Data Entry'!G16)</f>
        <v>42369</v>
      </c>
    </row>
    <row r="6" spans="1:13" ht="18.75">
      <c r="B6" s="23"/>
      <c r="C6" s="24"/>
      <c r="D6" s="25"/>
      <c r="E6" s="744" t="s">
        <v>359</v>
      </c>
      <c r="F6" s="744"/>
      <c r="G6" s="744"/>
      <c r="H6" s="744"/>
      <c r="I6" s="744"/>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59"/>
      <c r="C10" s="860"/>
      <c r="D10" s="860"/>
      <c r="E10" s="860"/>
      <c r="F10" s="860"/>
      <c r="G10" s="860"/>
      <c r="H10" s="860"/>
      <c r="I10" s="860"/>
      <c r="J10" s="860"/>
      <c r="K10" s="860"/>
      <c r="L10" s="861"/>
    </row>
    <row r="11" spans="1:13">
      <c r="B11" s="862"/>
      <c r="C11" s="863"/>
      <c r="D11" s="863"/>
      <c r="E11" s="863"/>
      <c r="F11" s="863"/>
      <c r="G11" s="863"/>
      <c r="H11" s="863"/>
      <c r="I11" s="863"/>
      <c r="J11" s="863"/>
      <c r="K11" s="863"/>
      <c r="L11" s="864"/>
    </row>
    <row r="12" spans="1:13" ht="15.75" thickBot="1"/>
    <row r="13" spans="1:13" ht="26.25" customHeight="1" thickBot="1">
      <c r="B13" s="870" t="s">
        <v>309</v>
      </c>
      <c r="C13" s="871"/>
      <c r="D13" s="871"/>
      <c r="E13" s="872"/>
      <c r="F13" s="77"/>
      <c r="G13" s="869" t="s">
        <v>135</v>
      </c>
      <c r="H13" s="867"/>
      <c r="I13" s="867"/>
      <c r="J13" s="78" t="s">
        <v>103</v>
      </c>
      <c r="K13" s="867" t="s">
        <v>298</v>
      </c>
      <c r="L13" s="868"/>
    </row>
    <row r="14" spans="1:13">
      <c r="A14" s="893" t="s">
        <v>310</v>
      </c>
      <c r="B14" s="857"/>
      <c r="C14" s="857"/>
      <c r="D14" s="857"/>
      <c r="E14" s="858"/>
      <c r="F14" s="46"/>
      <c r="G14" s="865"/>
      <c r="H14" s="853"/>
      <c r="I14" s="853"/>
      <c r="J14" s="853"/>
      <c r="K14" s="853"/>
      <c r="L14" s="854"/>
    </row>
    <row r="15" spans="1:13">
      <c r="A15" s="894"/>
      <c r="B15" s="857"/>
      <c r="C15" s="857"/>
      <c r="D15" s="857"/>
      <c r="E15" s="858"/>
      <c r="F15" s="46"/>
      <c r="G15" s="866"/>
      <c r="H15" s="855"/>
      <c r="I15" s="855"/>
      <c r="J15" s="855"/>
      <c r="K15" s="855"/>
      <c r="L15" s="856"/>
    </row>
    <row r="16" spans="1:13">
      <c r="A16" s="894"/>
      <c r="B16" s="857"/>
      <c r="C16" s="857"/>
      <c r="D16" s="857"/>
      <c r="E16" s="858"/>
      <c r="F16" s="46"/>
      <c r="G16" s="866"/>
      <c r="H16" s="855"/>
      <c r="I16" s="855"/>
      <c r="J16" s="855"/>
      <c r="K16" s="855"/>
      <c r="L16" s="856"/>
    </row>
    <row r="17" spans="1:12">
      <c r="A17" s="894"/>
      <c r="B17" s="857"/>
      <c r="C17" s="857"/>
      <c r="D17" s="857"/>
      <c r="E17" s="858"/>
      <c r="F17" s="46"/>
      <c r="G17" s="866"/>
      <c r="H17" s="855"/>
      <c r="I17" s="855"/>
      <c r="J17" s="855"/>
      <c r="K17" s="855"/>
      <c r="L17" s="856"/>
    </row>
    <row r="18" spans="1:12">
      <c r="A18" s="894"/>
      <c r="B18" s="857"/>
      <c r="C18" s="857"/>
      <c r="D18" s="857"/>
      <c r="E18" s="858"/>
      <c r="F18" s="46"/>
      <c r="G18" s="903"/>
      <c r="H18" s="904"/>
      <c r="I18" s="905"/>
      <c r="J18" s="855"/>
      <c r="K18" s="855"/>
      <c r="L18" s="856"/>
    </row>
    <row r="19" spans="1:12" ht="30.75" customHeight="1">
      <c r="A19" s="894"/>
      <c r="B19" s="857"/>
      <c r="C19" s="857"/>
      <c r="D19" s="857"/>
      <c r="E19" s="858"/>
      <c r="F19" s="46"/>
      <c r="G19" s="900"/>
      <c r="H19" s="901"/>
      <c r="I19" s="906"/>
      <c r="J19" s="855"/>
      <c r="K19" s="855"/>
      <c r="L19" s="856"/>
    </row>
    <row r="20" spans="1:12">
      <c r="A20" s="894"/>
      <c r="B20" s="857"/>
      <c r="C20" s="857"/>
      <c r="D20" s="857"/>
      <c r="E20" s="858"/>
      <c r="F20" s="46"/>
      <c r="G20" s="866"/>
      <c r="H20" s="855"/>
      <c r="I20" s="855"/>
      <c r="J20" s="855"/>
      <c r="K20" s="855"/>
      <c r="L20" s="856"/>
    </row>
    <row r="21" spans="1:12">
      <c r="A21" s="894"/>
      <c r="B21" s="857"/>
      <c r="C21" s="857"/>
      <c r="D21" s="857"/>
      <c r="E21" s="858"/>
      <c r="F21" s="46"/>
      <c r="G21" s="866"/>
      <c r="H21" s="855"/>
      <c r="I21" s="855"/>
      <c r="J21" s="855"/>
      <c r="K21" s="855"/>
      <c r="L21" s="856"/>
    </row>
    <row r="22" spans="1:12">
      <c r="A22" s="894"/>
      <c r="B22" s="857"/>
      <c r="C22" s="857"/>
      <c r="D22" s="857"/>
      <c r="E22" s="858"/>
      <c r="F22" s="46"/>
      <c r="G22" s="866"/>
      <c r="H22" s="855"/>
      <c r="I22" s="855"/>
      <c r="J22" s="855"/>
      <c r="K22" s="855"/>
      <c r="L22" s="856"/>
    </row>
    <row r="23" spans="1:12">
      <c r="A23" s="894"/>
      <c r="B23" s="857"/>
      <c r="C23" s="857"/>
      <c r="D23" s="857"/>
      <c r="E23" s="858"/>
      <c r="F23" s="46"/>
      <c r="G23" s="866"/>
      <c r="H23" s="855"/>
      <c r="I23" s="855"/>
      <c r="J23" s="855"/>
      <c r="K23" s="855"/>
      <c r="L23" s="856"/>
    </row>
    <row r="24" spans="1:12">
      <c r="A24" s="894"/>
      <c r="B24" s="857"/>
      <c r="C24" s="857"/>
      <c r="D24" s="857"/>
      <c r="E24" s="858"/>
      <c r="F24" s="46"/>
      <c r="G24" s="866"/>
      <c r="H24" s="855"/>
      <c r="I24" s="855"/>
      <c r="J24" s="855"/>
      <c r="K24" s="855"/>
      <c r="L24" s="856"/>
    </row>
    <row r="25" spans="1:12" ht="15.75" thickBot="1">
      <c r="A25" s="895"/>
      <c r="B25" s="874"/>
      <c r="C25" s="874"/>
      <c r="D25" s="874"/>
      <c r="E25" s="875"/>
      <c r="F25" s="46"/>
      <c r="G25" s="896"/>
      <c r="H25" s="885"/>
      <c r="I25" s="885"/>
      <c r="J25" s="885"/>
      <c r="K25" s="885"/>
      <c r="L25" s="886"/>
    </row>
    <row r="27" spans="1:12" ht="18.75">
      <c r="E27" s="873" t="s">
        <v>335</v>
      </c>
      <c r="F27" s="873"/>
      <c r="G27" s="873"/>
      <c r="H27" s="873"/>
      <c r="I27" s="873"/>
    </row>
    <row r="28" spans="1:12" ht="6" customHeight="1">
      <c r="E28" s="72"/>
      <c r="F28" s="72"/>
      <c r="G28" s="72"/>
      <c r="H28" s="72"/>
      <c r="I28" s="72"/>
    </row>
    <row r="29" spans="1:12" s="33" customFormat="1" ht="21" customHeight="1" thickBot="1">
      <c r="B29" s="76" t="s">
        <v>391</v>
      </c>
      <c r="C29" s="76"/>
      <c r="D29" s="76"/>
      <c r="E29" s="76"/>
      <c r="F29" s="76"/>
      <c r="G29" s="76"/>
      <c r="H29" s="76"/>
      <c r="I29" s="76"/>
      <c r="J29" s="76"/>
      <c r="K29" s="76"/>
      <c r="L29" s="76"/>
    </row>
    <row r="30" spans="1:12" ht="6" customHeight="1" thickBot="1">
      <c r="B30" s="74"/>
    </row>
    <row r="31" spans="1:12" ht="21.75" customHeight="1" thickBot="1">
      <c r="B31" s="870" t="s">
        <v>135</v>
      </c>
      <c r="C31" s="871"/>
      <c r="D31" s="871"/>
      <c r="E31" s="872"/>
      <c r="F31" s="77"/>
      <c r="G31" s="869" t="s">
        <v>323</v>
      </c>
      <c r="H31" s="867"/>
      <c r="I31" s="867"/>
      <c r="J31" s="78" t="s">
        <v>300</v>
      </c>
      <c r="K31" s="867" t="s">
        <v>298</v>
      </c>
      <c r="L31" s="868"/>
    </row>
    <row r="32" spans="1:12" ht="14.25" customHeight="1">
      <c r="A32" s="893" t="s">
        <v>311</v>
      </c>
      <c r="B32" s="897"/>
      <c r="C32" s="898"/>
      <c r="D32" s="898"/>
      <c r="E32" s="899"/>
      <c r="F32" s="46"/>
      <c r="G32" s="879"/>
      <c r="H32" s="880"/>
      <c r="I32" s="880"/>
      <c r="J32" s="880"/>
      <c r="K32" s="880"/>
      <c r="L32" s="883"/>
    </row>
    <row r="33" spans="1:12" ht="16.5" customHeight="1">
      <c r="A33" s="894"/>
      <c r="B33" s="900"/>
      <c r="C33" s="901"/>
      <c r="D33" s="901"/>
      <c r="E33" s="902"/>
      <c r="F33" s="46"/>
      <c r="G33" s="881"/>
      <c r="H33" s="882"/>
      <c r="I33" s="882"/>
      <c r="J33" s="882"/>
      <c r="K33" s="882"/>
      <c r="L33" s="884"/>
    </row>
    <row r="34" spans="1:12">
      <c r="A34" s="894"/>
      <c r="B34" s="876"/>
      <c r="C34" s="877"/>
      <c r="D34" s="877"/>
      <c r="E34" s="878"/>
      <c r="F34" s="46"/>
      <c r="G34" s="881"/>
      <c r="H34" s="882"/>
      <c r="I34" s="882"/>
      <c r="J34" s="882"/>
      <c r="K34" s="882"/>
      <c r="L34" s="884"/>
    </row>
    <row r="35" spans="1:12">
      <c r="A35" s="894"/>
      <c r="B35" s="876"/>
      <c r="C35" s="877"/>
      <c r="D35" s="877"/>
      <c r="E35" s="878"/>
      <c r="F35" s="46"/>
      <c r="G35" s="881"/>
      <c r="H35" s="882"/>
      <c r="I35" s="882"/>
      <c r="J35" s="882"/>
      <c r="K35" s="882"/>
      <c r="L35" s="884"/>
    </row>
    <row r="36" spans="1:12">
      <c r="A36" s="894"/>
      <c r="B36" s="876"/>
      <c r="C36" s="877"/>
      <c r="D36" s="877"/>
      <c r="E36" s="878"/>
      <c r="F36" s="46"/>
      <c r="G36" s="881"/>
      <c r="H36" s="882"/>
      <c r="I36" s="882"/>
      <c r="J36" s="882"/>
      <c r="K36" s="882"/>
      <c r="L36" s="884"/>
    </row>
    <row r="37" spans="1:12">
      <c r="A37" s="894"/>
      <c r="B37" s="876"/>
      <c r="C37" s="877"/>
      <c r="D37" s="877"/>
      <c r="E37" s="878"/>
      <c r="F37" s="46"/>
      <c r="G37" s="881"/>
      <c r="H37" s="882"/>
      <c r="I37" s="882"/>
      <c r="J37" s="882"/>
      <c r="K37" s="882"/>
      <c r="L37" s="884"/>
    </row>
    <row r="38" spans="1:12">
      <c r="A38" s="894"/>
      <c r="B38" s="876"/>
      <c r="C38" s="877"/>
      <c r="D38" s="877"/>
      <c r="E38" s="878"/>
      <c r="F38" s="46"/>
      <c r="G38" s="881"/>
      <c r="H38" s="882"/>
      <c r="I38" s="882"/>
      <c r="J38" s="882"/>
      <c r="K38" s="882"/>
      <c r="L38" s="884"/>
    </row>
    <row r="39" spans="1:12">
      <c r="A39" s="894"/>
      <c r="B39" s="876"/>
      <c r="C39" s="877"/>
      <c r="D39" s="877"/>
      <c r="E39" s="878"/>
      <c r="F39" s="46"/>
      <c r="G39" s="881"/>
      <c r="H39" s="882"/>
      <c r="I39" s="882"/>
      <c r="J39" s="882"/>
      <c r="K39" s="882"/>
      <c r="L39" s="884"/>
    </row>
    <row r="40" spans="1:12">
      <c r="A40" s="894"/>
      <c r="B40" s="876"/>
      <c r="C40" s="877"/>
      <c r="D40" s="877"/>
      <c r="E40" s="878"/>
      <c r="F40" s="46"/>
      <c r="G40" s="881"/>
      <c r="H40" s="882"/>
      <c r="I40" s="882"/>
      <c r="J40" s="882"/>
      <c r="K40" s="882"/>
      <c r="L40" s="884"/>
    </row>
    <row r="41" spans="1:12">
      <c r="A41" s="894"/>
      <c r="B41" s="876"/>
      <c r="C41" s="877"/>
      <c r="D41" s="877"/>
      <c r="E41" s="878"/>
      <c r="F41" s="46"/>
      <c r="G41" s="881"/>
      <c r="H41" s="882"/>
      <c r="I41" s="882"/>
      <c r="J41" s="882"/>
      <c r="K41" s="882"/>
      <c r="L41" s="884"/>
    </row>
    <row r="42" spans="1:12">
      <c r="A42" s="894"/>
      <c r="B42" s="876"/>
      <c r="C42" s="877"/>
      <c r="D42" s="877"/>
      <c r="E42" s="878"/>
      <c r="F42" s="46"/>
      <c r="G42" s="881"/>
      <c r="H42" s="882"/>
      <c r="I42" s="882"/>
      <c r="J42" s="882"/>
      <c r="K42" s="882"/>
      <c r="L42" s="884"/>
    </row>
    <row r="43" spans="1:12" ht="15.75" thickBot="1">
      <c r="A43" s="895"/>
      <c r="B43" s="890"/>
      <c r="C43" s="891"/>
      <c r="D43" s="891"/>
      <c r="E43" s="892"/>
      <c r="F43" s="46"/>
      <c r="G43" s="889"/>
      <c r="H43" s="887"/>
      <c r="I43" s="887"/>
      <c r="J43" s="887"/>
      <c r="K43" s="887"/>
      <c r="L43" s="888"/>
    </row>
  </sheetData>
  <sheetProtection password="CFC9" sheet="1"/>
  <mergeCells count="67">
    <mergeCell ref="B42:E43"/>
    <mergeCell ref="A32:A43"/>
    <mergeCell ref="J34:J35"/>
    <mergeCell ref="A14:A25"/>
    <mergeCell ref="G24:I25"/>
    <mergeCell ref="B32:E33"/>
    <mergeCell ref="G18:I19"/>
    <mergeCell ref="G40:I41"/>
    <mergeCell ref="B38:E39"/>
    <mergeCell ref="B22:E23"/>
    <mergeCell ref="B40:E41"/>
    <mergeCell ref="G31:I31"/>
    <mergeCell ref="J38:J39"/>
    <mergeCell ref="G38:I39"/>
    <mergeCell ref="B36:E37"/>
    <mergeCell ref="G36:I37"/>
    <mergeCell ref="K40:L41"/>
    <mergeCell ref="G34:I35"/>
    <mergeCell ref="J40:J41"/>
    <mergeCell ref="K42:L43"/>
    <mergeCell ref="K38:L39"/>
    <mergeCell ref="J42:J43"/>
    <mergeCell ref="G42:I43"/>
    <mergeCell ref="K34:L35"/>
    <mergeCell ref="K36:L37"/>
    <mergeCell ref="K22:L23"/>
    <mergeCell ref="J36:J37"/>
    <mergeCell ref="J32:J33"/>
    <mergeCell ref="K32:L33"/>
    <mergeCell ref="J24:J25"/>
    <mergeCell ref="J22:J23"/>
    <mergeCell ref="K31:L31"/>
    <mergeCell ref="K24:L25"/>
    <mergeCell ref="G22:I23"/>
    <mergeCell ref="E27:I27"/>
    <mergeCell ref="B31:E31"/>
    <mergeCell ref="B24:E25"/>
    <mergeCell ref="B34:E35"/>
    <mergeCell ref="G32:I33"/>
    <mergeCell ref="K16:L17"/>
    <mergeCell ref="B13:E13"/>
    <mergeCell ref="J16:J17"/>
    <mergeCell ref="K18:L19"/>
    <mergeCell ref="J20:J21"/>
    <mergeCell ref="K20:L21"/>
    <mergeCell ref="B18:E19"/>
    <mergeCell ref="G16:I17"/>
    <mergeCell ref="B16:E17"/>
    <mergeCell ref="J18:J19"/>
    <mergeCell ref="B20:E21"/>
    <mergeCell ref="G20:I21"/>
    <mergeCell ref="B2:L2"/>
    <mergeCell ref="C4:D4"/>
    <mergeCell ref="K14:L15"/>
    <mergeCell ref="E3:I3"/>
    <mergeCell ref="J3:K3"/>
    <mergeCell ref="E6:I6"/>
    <mergeCell ref="B14:E15"/>
    <mergeCell ref="C3:D3"/>
    <mergeCell ref="J4:K4"/>
    <mergeCell ref="E4:I4"/>
    <mergeCell ref="D5:J5"/>
    <mergeCell ref="J14:J15"/>
    <mergeCell ref="B10:L11"/>
    <mergeCell ref="G14:I15"/>
    <mergeCell ref="K13:L13"/>
    <mergeCell ref="G13:I13"/>
  </mergeCells>
  <phoneticPr fontId="32"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r:id="rId1"/>
  <headerFooter alignWithMargins="0">
    <oddFooter>&amp;L&amp;F&amp;C&amp;A&amp;RV1.0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Management</vt:lpstr>
      <vt:lpstr>Programmatic</vt:lpstr>
      <vt:lpstr>Recommendations</vt:lpstr>
      <vt:lpstr>Actions</vt:lpstr>
      <vt:lpstr>Notes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Kwarteng-A</dc:creator>
  <cp:lastModifiedBy>user</cp:lastModifiedBy>
  <cp:lastPrinted>2012-05-15T09:09:04Z</cp:lastPrinted>
  <dcterms:created xsi:type="dcterms:W3CDTF">2010-01-15T16:50:41Z</dcterms:created>
  <dcterms:modified xsi:type="dcterms:W3CDTF">2016-02-22T12:31:48Z</dcterms:modified>
</cp:coreProperties>
</file>